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757" activeTab="8"/>
  </bookViews>
  <sheets>
    <sheet name="Návod" sheetId="1" r:id="rId1"/>
    <sheet name="60m" sheetId="2" r:id="rId2"/>
    <sheet name="200m" sheetId="3" r:id="rId3"/>
    <sheet name="800m" sheetId="4" r:id="rId4"/>
    <sheet name="výška" sheetId="5" r:id="rId5"/>
    <sheet name="dálka" sheetId="6" r:id="rId6"/>
    <sheet name="koule" sheetId="7" r:id="rId7"/>
    <sheet name="štafeta" sheetId="8" r:id="rId8"/>
    <sheet name="CELKEM dívky - běhy ručně" sheetId="9" r:id="rId9"/>
  </sheets>
  <definedNames/>
  <calcPr fullCalcOnLoad="1"/>
</workbook>
</file>

<file path=xl/sharedStrings.xml><?xml version="1.0" encoding="utf-8"?>
<sst xmlns="http://schemas.openxmlformats.org/spreadsheetml/2006/main" count="424" uniqueCount="222">
  <si>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</si>
  <si>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</si>
  <si>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</si>
  <si>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</si>
  <si>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</si>
  <si>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</si>
  <si>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</si>
  <si>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</si>
  <si>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</si>
  <si>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</si>
  <si>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</si>
  <si>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</si>
  <si>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</si>
  <si>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</si>
  <si>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</si>
  <si>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</si>
  <si>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</si>
  <si>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</si>
  <si>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</si>
  <si>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</si>
  <si>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</si>
  <si>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</si>
  <si>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</si>
  <si>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</si>
  <si>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</si>
  <si>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</si>
  <si>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</si>
  <si>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</si>
  <si>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</si>
  <si>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</si>
  <si>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</si>
  <si>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</si>
  <si>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</si>
  <si>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</si>
  <si>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</si>
  <si>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</si>
  <si>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</si>
  <si>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</si>
  <si>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</si>
  <si>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</si>
  <si>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</si>
  <si>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</si>
  <si>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</si>
  <si>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</si>
  <si>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</si>
  <si>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</si>
  <si>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</si>
  <si>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</si>
  <si>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</si>
  <si>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</si>
  <si>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</si>
  <si>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</si>
  <si>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</si>
  <si>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</si>
  <si>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</si>
  <si>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</si>
  <si>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</si>
  <si>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</si>
  <si>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</si>
  <si>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</si>
  <si>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</si>
  <si>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</si>
  <si>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</si>
  <si>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</si>
  <si>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</si>
  <si>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</si>
  <si>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</si>
  <si>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</si>
  <si>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</si>
  <si>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</si>
  <si>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</si>
  <si>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</si>
  <si>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</si>
  <si>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</si>
  <si>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</si>
  <si>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</si>
  <si>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</si>
  <si>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</si>
  <si>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</si>
  <si>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</si>
  <si>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</si>
  <si>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</si>
  <si>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</si>
  <si>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</si>
  <si>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</si>
  <si>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</si>
  <si>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</si>
  <si>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</si>
  <si>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</si>
  <si>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</si>
  <si>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</si>
  <si>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</si>
  <si>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</si>
  <si>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</si>
  <si>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</si>
  <si>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</si>
  <si>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</si>
  <si>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</si>
  <si>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</si>
  <si>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</si>
  <si>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</si>
  <si>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</si>
  <si>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</si>
  <si>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</si>
  <si>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</si>
  <si>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</si>
  <si>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</si>
  <si>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</si>
  <si>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</si>
  <si>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</si>
  <si>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</si>
  <si>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</si>
  <si>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</si>
  <si>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</si>
  <si>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</si>
  <si>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</si>
  <si>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</si>
  <si>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</si>
  <si>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</si>
  <si>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Gymnázium Kroměříž</t>
  </si>
  <si>
    <t>SŠHS KM</t>
  </si>
  <si>
    <t>VPŠ a SPŠ MV Holešov</t>
  </si>
  <si>
    <t>VOŠPS a SPgŠ KM</t>
  </si>
  <si>
    <t>Gymnázium Holešov</t>
  </si>
  <si>
    <t>Obchodní akademie Kroměříž</t>
  </si>
  <si>
    <t>Tauferova veterinární škola</t>
  </si>
  <si>
    <t>Gymnázium Kroměříž A</t>
  </si>
  <si>
    <t>VPŠ a SPŠ MV Holešov A</t>
  </si>
  <si>
    <t>VPŠ a SPŠ MV Holešov B</t>
  </si>
  <si>
    <t>Gymnázium Kroměříž B</t>
  </si>
  <si>
    <t>okresní</t>
  </si>
  <si>
    <t>Kroměříž</t>
  </si>
  <si>
    <t>Kantorová Karolína</t>
  </si>
  <si>
    <t>Marcinčinová Ludmila</t>
  </si>
  <si>
    <t>Nováková Simona</t>
  </si>
  <si>
    <t>Polášková Šárka</t>
  </si>
  <si>
    <t>Vrubelová Denisa</t>
  </si>
  <si>
    <t>Klimentová Hana</t>
  </si>
  <si>
    <t>Kocourková Kristýna</t>
  </si>
  <si>
    <t>Marcinčinová, Kelnarová, Kantorová, Homolová</t>
  </si>
  <si>
    <t>Vrubelová, Lundová, Pelikánová, Nováková</t>
  </si>
  <si>
    <t>Zichalová Kristýna</t>
  </si>
  <si>
    <t>Řičicová Lenka</t>
  </si>
  <si>
    <t>Hnilová Kateřina</t>
  </si>
  <si>
    <t>Lysáková Kristýna</t>
  </si>
  <si>
    <t>Kutrová Monika</t>
  </si>
  <si>
    <t>Procházková Michaela</t>
  </si>
  <si>
    <t>Farkašová Samanta</t>
  </si>
  <si>
    <t>Procházková Jitka</t>
  </si>
  <si>
    <t>Krajčová Barbora</t>
  </si>
  <si>
    <t>Hnilová, Kutrová, Hermanová, Procházková</t>
  </si>
  <si>
    <t>Lucie Mišurcová</t>
  </si>
  <si>
    <t>Noemi Pěkníková</t>
  </si>
  <si>
    <t>Michaela Mošťková</t>
  </si>
  <si>
    <t>Aneta Kolodějová</t>
  </si>
  <si>
    <t>Klára Vidláková</t>
  </si>
  <si>
    <t>Dorota Lipowská</t>
  </si>
  <si>
    <t>Denisa Vrbická</t>
  </si>
  <si>
    <t>Zuzana Drlíčková</t>
  </si>
  <si>
    <t>Johana Fabíková</t>
  </si>
  <si>
    <t>Lipowská, Vidláková, Pěkníková, Mošťková</t>
  </si>
  <si>
    <t>Tauferova veterinární škola (A)</t>
  </si>
  <si>
    <t>Tauferova veterinární škola (B)</t>
  </si>
  <si>
    <t>Vrbická, Kolodějová, Mišurcová, Fabíková</t>
  </si>
  <si>
    <t>Muchová Veronika</t>
  </si>
  <si>
    <t>Zlámalová Zuzana</t>
  </si>
  <si>
    <t>Jarošová Petra</t>
  </si>
  <si>
    <t>Němečková Katka</t>
  </si>
  <si>
    <t>Sotáková Barbora</t>
  </si>
  <si>
    <t>Symerská Pavlína</t>
  </si>
  <si>
    <t>Jurmanová Miroslava</t>
  </si>
  <si>
    <t>Kahajová Barbora</t>
  </si>
  <si>
    <t>Gregůrková Aneta</t>
  </si>
  <si>
    <t>Ratajská Nina Kateřina</t>
  </si>
  <si>
    <t>Nábělková Adéla</t>
  </si>
  <si>
    <t>Balášová Lucie</t>
  </si>
  <si>
    <t>Muchová, Němečková, Symerská, Jurmanová</t>
  </si>
  <si>
    <t>Zlámalová, Sotáková,Gregůrková, Kahajová</t>
  </si>
  <si>
    <t>Vičanová Lucie</t>
  </si>
  <si>
    <t>Adamčíková Adéla</t>
  </si>
  <si>
    <t>Šumberová Alice Anna</t>
  </si>
  <si>
    <t>Švecová Simona</t>
  </si>
  <si>
    <t>Balášová Barbora</t>
  </si>
  <si>
    <t>Stavinohová Denisa</t>
  </si>
  <si>
    <t>Malotová Magda</t>
  </si>
  <si>
    <t>Juřicová Markéta</t>
  </si>
  <si>
    <t>Nováková Tereza</t>
  </si>
  <si>
    <t>VOŠPS A SPgŠ Kroměříž A</t>
  </si>
  <si>
    <t>VOŠPS A SPgŠ Kroměříž B</t>
  </si>
  <si>
    <t>Urbášková Eva</t>
  </si>
  <si>
    <t>Veronika Kvapilová</t>
  </si>
  <si>
    <t>SZŠ KM</t>
  </si>
  <si>
    <t>Syslová Ester</t>
  </si>
  <si>
    <t>Koňaříková Vendula</t>
  </si>
  <si>
    <t>Uherová Michaela</t>
  </si>
  <si>
    <t>Rozsypalová Karolína</t>
  </si>
  <si>
    <t>Chmelíková Jana</t>
  </si>
  <si>
    <t>Možíšová Adéla</t>
  </si>
  <si>
    <t>Klimková Barbora</t>
  </si>
  <si>
    <t>Kaňová Daniela</t>
  </si>
  <si>
    <t>Baranová Lucie</t>
  </si>
  <si>
    <t>Tkadlecová Aneta</t>
  </si>
  <si>
    <t>Žiaková Barbora</t>
  </si>
  <si>
    <t>Matulíková Kateřina</t>
  </si>
  <si>
    <t>Langerová Adéla</t>
  </si>
  <si>
    <t>Šulková Klára</t>
  </si>
  <si>
    <t>Regináčová Sára</t>
  </si>
  <si>
    <t>Popelíčková Patricie</t>
  </si>
  <si>
    <t>Říhová Tereza</t>
  </si>
  <si>
    <t>Jurová Karolína</t>
  </si>
  <si>
    <t>Jučíková Adéla</t>
  </si>
  <si>
    <t>Kamila Rybová</t>
  </si>
  <si>
    <t>Křenová Monika</t>
  </si>
  <si>
    <t>Machalová Natálie</t>
  </si>
  <si>
    <t>Kvapilová Veronika</t>
  </si>
  <si>
    <t>Neprašová Denisa</t>
  </si>
  <si>
    <t>Štafeta A</t>
  </si>
  <si>
    <t>Štafeta B</t>
  </si>
  <si>
    <t>Rozsypalová, Možíšová, Říhová, Vrbáčová</t>
  </si>
  <si>
    <t>Uherová, Syslová, Jurčíková, Manďáková</t>
  </si>
  <si>
    <t>Rumplíková Nela</t>
  </si>
  <si>
    <t>Rybová Kamila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</si>
</sst>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thin"/>
      <bottom style="thin"/>
    </border>
    <border>
      <left style="thick"/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left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9" fontId="9" fillId="0" borderId="0" xfId="0" applyNumberFormat="1" applyFont="1" applyBorder="1" applyAlignment="1">
      <alignment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6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3" t="s">
        <v>117</v>
      </c>
      <c r="C1" s="47"/>
      <c r="D1" s="47"/>
      <c r="E1" s="47"/>
      <c r="F1" s="131"/>
      <c r="G1" s="131"/>
      <c r="H1" s="131"/>
      <c r="I1" s="131"/>
    </row>
    <row r="2" spans="2:9" ht="12.75">
      <c r="B2" s="114" t="s">
        <v>58</v>
      </c>
      <c r="C2" s="115"/>
      <c r="D2" s="115"/>
      <c r="E2" s="115"/>
      <c r="F2" s="115"/>
      <c r="G2" s="115"/>
      <c r="H2" s="47"/>
      <c r="I2" s="47"/>
    </row>
    <row r="4" spans="1:2" ht="12.75">
      <c r="A4" s="21" t="s">
        <v>59</v>
      </c>
      <c r="B4" s="116" t="s">
        <v>60</v>
      </c>
    </row>
    <row r="5" ht="12.75">
      <c r="B5" t="s">
        <v>100</v>
      </c>
    </row>
    <row r="6" ht="12.75">
      <c r="B6" s="117" t="s">
        <v>101</v>
      </c>
    </row>
    <row r="7" ht="12.75">
      <c r="B7" s="116"/>
    </row>
    <row r="8" spans="1:2" ht="12.75">
      <c r="A8" s="21" t="s">
        <v>61</v>
      </c>
      <c r="B8" t="s">
        <v>62</v>
      </c>
    </row>
    <row r="9" ht="12.75">
      <c r="B9" t="s">
        <v>102</v>
      </c>
    </row>
    <row r="10" ht="12.75">
      <c r="B10" t="s">
        <v>103</v>
      </c>
    </row>
    <row r="11" ht="12.75">
      <c r="B11" t="s">
        <v>104</v>
      </c>
    </row>
    <row r="12" ht="12.75">
      <c r="B12" t="s">
        <v>63</v>
      </c>
    </row>
    <row r="13" ht="12.75">
      <c r="B13" t="s">
        <v>64</v>
      </c>
    </row>
    <row r="15" spans="1:9" ht="12.75">
      <c r="A15" s="21" t="s">
        <v>65</v>
      </c>
      <c r="B15" s="115" t="s">
        <v>118</v>
      </c>
      <c r="C15" s="115"/>
      <c r="D15" s="115"/>
      <c r="E15" s="115"/>
      <c r="F15" s="115"/>
      <c r="G15" s="115"/>
      <c r="H15" s="115"/>
      <c r="I15" s="115"/>
    </row>
    <row r="16" spans="2:9" ht="12.75">
      <c r="B16" s="115" t="s">
        <v>66</v>
      </c>
      <c r="C16" s="115"/>
      <c r="D16" s="115"/>
      <c r="E16" s="115"/>
      <c r="F16" s="115"/>
      <c r="G16" s="115"/>
      <c r="H16" s="115"/>
      <c r="I16" s="115"/>
    </row>
    <row r="17" spans="2:9" ht="12.75">
      <c r="B17" s="115" t="s">
        <v>67</v>
      </c>
      <c r="C17" s="115"/>
      <c r="D17" s="115"/>
      <c r="E17" s="115"/>
      <c r="F17" s="115"/>
      <c r="G17" s="115"/>
      <c r="H17" s="115"/>
      <c r="I17" s="115"/>
    </row>
    <row r="19" spans="1:2" ht="12.75">
      <c r="A19" s="21" t="s">
        <v>68</v>
      </c>
      <c r="B19" s="118" t="s">
        <v>105</v>
      </c>
    </row>
    <row r="20" ht="12.75">
      <c r="B20" t="s">
        <v>69</v>
      </c>
    </row>
    <row r="21" ht="12.75">
      <c r="B21" t="s">
        <v>70</v>
      </c>
    </row>
    <row r="22" ht="12.75">
      <c r="B22" s="118" t="s">
        <v>106</v>
      </c>
    </row>
    <row r="23" ht="12.75">
      <c r="B23" s="118"/>
    </row>
    <row r="24" spans="1:2" ht="12.75">
      <c r="A24" s="21" t="s">
        <v>71</v>
      </c>
      <c r="B24" s="118" t="s">
        <v>107</v>
      </c>
    </row>
    <row r="25" ht="12.75">
      <c r="B25" s="119" t="s">
        <v>72</v>
      </c>
    </row>
    <row r="27" spans="1:2" ht="12.75">
      <c r="A27" s="21" t="s">
        <v>73</v>
      </c>
      <c r="B27" t="s">
        <v>74</v>
      </c>
    </row>
    <row r="28" ht="12.75">
      <c r="B28" t="s">
        <v>108</v>
      </c>
    </row>
    <row r="29" ht="12.75">
      <c r="B29" t="s">
        <v>75</v>
      </c>
    </row>
    <row r="30" ht="12.75">
      <c r="B30" t="s">
        <v>76</v>
      </c>
    </row>
    <row r="32" spans="1:2" ht="12.75">
      <c r="A32" s="21" t="s">
        <v>77</v>
      </c>
      <c r="B32" t="s">
        <v>78</v>
      </c>
    </row>
    <row r="33" ht="12.75">
      <c r="B33" t="s">
        <v>109</v>
      </c>
    </row>
    <row r="34" ht="12.75">
      <c r="B34" t="s">
        <v>79</v>
      </c>
    </row>
    <row r="35" ht="12.75">
      <c r="B35" t="s">
        <v>80</v>
      </c>
    </row>
    <row r="37" spans="1:2" ht="12.75">
      <c r="A37" s="21" t="s">
        <v>81</v>
      </c>
      <c r="B37" t="s">
        <v>110</v>
      </c>
    </row>
    <row r="38" ht="12.75">
      <c r="B38" t="s">
        <v>82</v>
      </c>
    </row>
    <row r="39" ht="12.75">
      <c r="B39" t="s">
        <v>83</v>
      </c>
    </row>
    <row r="40" ht="12.75">
      <c r="B40" s="118" t="s">
        <v>111</v>
      </c>
    </row>
    <row r="42" spans="1:2" ht="12.75">
      <c r="A42" s="21" t="s">
        <v>84</v>
      </c>
      <c r="B42" s="116" t="s">
        <v>112</v>
      </c>
    </row>
    <row r="43" spans="2:9" ht="12.75">
      <c r="B43" s="116" t="s">
        <v>113</v>
      </c>
      <c r="G43" s="47"/>
      <c r="H43" s="47"/>
      <c r="I43" s="47"/>
    </row>
    <row r="44" spans="2:9" ht="12.75">
      <c r="B44" s="120" t="s">
        <v>85</v>
      </c>
      <c r="C44" s="121" t="s">
        <v>86</v>
      </c>
      <c r="E44" s="47"/>
      <c r="F44" s="47"/>
      <c r="G44" s="47"/>
      <c r="I44" s="47"/>
    </row>
    <row r="46" spans="1:2" ht="12.75">
      <c r="A46" s="21" t="s">
        <v>87</v>
      </c>
      <c r="B46" t="s">
        <v>88</v>
      </c>
    </row>
    <row r="47" ht="12.75">
      <c r="B47" t="s">
        <v>89</v>
      </c>
    </row>
    <row r="48" ht="12.75">
      <c r="B48" s="117" t="s">
        <v>90</v>
      </c>
    </row>
    <row r="50" spans="1:2" ht="12.75">
      <c r="A50" s="21" t="s">
        <v>91</v>
      </c>
      <c r="B50" s="117" t="s">
        <v>114</v>
      </c>
    </row>
    <row r="51" ht="12.75">
      <c r="B51" t="s">
        <v>92</v>
      </c>
    </row>
    <row r="52" ht="12.75">
      <c r="B52" s="117" t="s">
        <v>115</v>
      </c>
    </row>
    <row r="53" ht="12.75">
      <c r="B53" t="s">
        <v>93</v>
      </c>
    </row>
    <row r="54" ht="12.75">
      <c r="B54" t="s">
        <v>116</v>
      </c>
    </row>
    <row r="55" ht="12.75">
      <c r="B55" t="s">
        <v>94</v>
      </c>
    </row>
    <row r="57" spans="1:3" ht="12.75">
      <c r="A57" s="21" t="s">
        <v>95</v>
      </c>
      <c r="B57" s="113" t="s">
        <v>96</v>
      </c>
      <c r="C57" s="115"/>
    </row>
    <row r="59" spans="2:10" ht="12.75">
      <c r="B59" s="114" t="s">
        <v>97</v>
      </c>
      <c r="C59" s="115"/>
      <c r="D59" s="115"/>
      <c r="E59" s="115"/>
      <c r="F59" s="115"/>
      <c r="G59" s="115"/>
      <c r="H59" s="115"/>
      <c r="I59" s="47"/>
      <c r="J59" s="47"/>
    </row>
    <row r="60" spans="2:10" ht="12.75">
      <c r="B60" s="114" t="s">
        <v>98</v>
      </c>
      <c r="C60" s="115"/>
      <c r="D60" s="115"/>
      <c r="E60" s="115"/>
      <c r="F60" s="47" t="s">
        <v>99</v>
      </c>
      <c r="I60" s="47"/>
      <c r="J60" s="47"/>
    </row>
    <row r="61" spans="9:10" ht="12.75">
      <c r="I61" s="47"/>
      <c r="J61" s="47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2" customWidth="1"/>
    <col min="7" max="7" width="9.2539062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1"/>
      <c r="G2" s="27" t="s">
        <v>33</v>
      </c>
    </row>
    <row r="3" spans="1:7" s="31" customFormat="1" ht="23.25" customHeight="1" thickBot="1">
      <c r="A3" s="29"/>
      <c r="B3" s="100" t="s">
        <v>53</v>
      </c>
      <c r="C3" s="161" t="s">
        <v>22</v>
      </c>
      <c r="D3" s="162" t="s">
        <v>25</v>
      </c>
      <c r="E3" s="161" t="s">
        <v>52</v>
      </c>
      <c r="F3" s="163" t="s">
        <v>23</v>
      </c>
      <c r="G3" s="30" t="s">
        <v>24</v>
      </c>
    </row>
    <row r="4" spans="1:12" s="34" customFormat="1" ht="13.5" customHeight="1">
      <c r="A4" s="66" t="str">
        <f aca="true" t="shared" si="0" ref="A4:A22">IF(F4&gt;0,(ROW()-3)&amp;".","")</f>
        <v>1.</v>
      </c>
      <c r="B4" s="101"/>
      <c r="C4" s="152" t="s">
        <v>196</v>
      </c>
      <c r="D4" s="133">
        <v>1999</v>
      </c>
      <c r="E4" s="155" t="s">
        <v>121</v>
      </c>
      <c r="F4" s="165">
        <v>8.3</v>
      </c>
      <c r="G4" s="103">
        <f aca="true" t="shared" si="1" ref="G4:G22">IF(F4&gt;0,(INT(POWER(12.76-F4,1.81)*46.0849)),"")</f>
        <v>690</v>
      </c>
      <c r="I4" s="109"/>
      <c r="J4" s="109"/>
      <c r="K4" s="109"/>
      <c r="L4" s="109"/>
    </row>
    <row r="5" spans="1:12" s="34" customFormat="1" ht="13.5" customHeight="1">
      <c r="A5" s="66" t="str">
        <f t="shared" si="0"/>
        <v>2.</v>
      </c>
      <c r="B5" s="101"/>
      <c r="C5" s="149" t="s">
        <v>194</v>
      </c>
      <c r="D5" s="133">
        <v>2000</v>
      </c>
      <c r="E5" s="155" t="s">
        <v>191</v>
      </c>
      <c r="F5" s="165">
        <v>8.4</v>
      </c>
      <c r="G5" s="103">
        <f t="shared" si="1"/>
        <v>662</v>
      </c>
      <c r="H5" s="46" t="s">
        <v>27</v>
      </c>
      <c r="I5" s="46"/>
      <c r="J5" s="46"/>
      <c r="K5" s="46"/>
      <c r="L5" s="110"/>
    </row>
    <row r="6" spans="1:12" s="34" customFormat="1" ht="13.5" customHeight="1">
      <c r="A6" s="66" t="str">
        <f t="shared" si="0"/>
        <v>3.</v>
      </c>
      <c r="B6" s="101"/>
      <c r="C6" s="152" t="s">
        <v>164</v>
      </c>
      <c r="D6" s="133">
        <v>1998</v>
      </c>
      <c r="E6" s="155" t="s">
        <v>119</v>
      </c>
      <c r="F6" s="165">
        <v>8.6</v>
      </c>
      <c r="G6" s="103">
        <f t="shared" si="1"/>
        <v>608</v>
      </c>
      <c r="I6" s="111"/>
      <c r="J6" s="111"/>
      <c r="K6" s="111"/>
      <c r="L6" s="110"/>
    </row>
    <row r="7" spans="1:12" s="34" customFormat="1" ht="13.5" customHeight="1">
      <c r="A7" s="66" t="str">
        <f t="shared" si="0"/>
        <v>4.</v>
      </c>
      <c r="B7" s="101"/>
      <c r="C7" s="149" t="s">
        <v>179</v>
      </c>
      <c r="D7" s="133">
        <v>2000</v>
      </c>
      <c r="E7" s="155" t="s">
        <v>122</v>
      </c>
      <c r="F7" s="165">
        <v>8.6</v>
      </c>
      <c r="G7" s="103">
        <f t="shared" si="1"/>
        <v>608</v>
      </c>
      <c r="H7" s="109" t="s">
        <v>55</v>
      </c>
      <c r="I7" s="111"/>
      <c r="J7" s="111"/>
      <c r="K7" s="111"/>
      <c r="L7" s="110"/>
    </row>
    <row r="8" spans="1:12" s="34" customFormat="1" ht="13.5" customHeight="1">
      <c r="A8" s="66" t="str">
        <f t="shared" si="0"/>
        <v>5.</v>
      </c>
      <c r="B8" s="101"/>
      <c r="C8" s="152" t="s">
        <v>178</v>
      </c>
      <c r="D8" s="133">
        <v>2000</v>
      </c>
      <c r="E8" s="155" t="s">
        <v>122</v>
      </c>
      <c r="F8" s="165">
        <v>8.6</v>
      </c>
      <c r="G8" s="103">
        <f t="shared" si="1"/>
        <v>608</v>
      </c>
      <c r="I8" s="46"/>
      <c r="J8" s="46"/>
      <c r="K8" s="46"/>
      <c r="L8" s="110"/>
    </row>
    <row r="9" spans="1:8" s="34" customFormat="1" ht="13.5" customHeight="1">
      <c r="A9" s="66" t="str">
        <f t="shared" si="0"/>
        <v>6.</v>
      </c>
      <c r="B9" s="101"/>
      <c r="C9" s="149" t="s">
        <v>195</v>
      </c>
      <c r="D9" s="133">
        <v>2000</v>
      </c>
      <c r="E9" s="155" t="s">
        <v>121</v>
      </c>
      <c r="F9" s="165">
        <v>8.6</v>
      </c>
      <c r="G9" s="103">
        <f t="shared" si="1"/>
        <v>608</v>
      </c>
      <c r="H9" s="46" t="s">
        <v>31</v>
      </c>
    </row>
    <row r="10" spans="1:7" s="34" customFormat="1" ht="13.5" customHeight="1">
      <c r="A10" s="66" t="str">
        <f t="shared" si="0"/>
        <v>7.</v>
      </c>
      <c r="B10" s="101"/>
      <c r="C10" s="149" t="s">
        <v>165</v>
      </c>
      <c r="D10" s="133">
        <v>1999</v>
      </c>
      <c r="E10" s="155" t="s">
        <v>119</v>
      </c>
      <c r="F10" s="165">
        <v>8.7</v>
      </c>
      <c r="G10" s="103">
        <f t="shared" si="1"/>
        <v>582</v>
      </c>
    </row>
    <row r="11" spans="1:7" s="34" customFormat="1" ht="13.5" customHeight="1">
      <c r="A11" s="66" t="str">
        <f t="shared" si="0"/>
        <v>8.</v>
      </c>
      <c r="B11" s="101"/>
      <c r="C11" s="152" t="s">
        <v>132</v>
      </c>
      <c r="D11" s="133">
        <v>1998</v>
      </c>
      <c r="E11" s="155" t="s">
        <v>121</v>
      </c>
      <c r="F11" s="165">
        <v>8.7</v>
      </c>
      <c r="G11" s="103">
        <f t="shared" si="1"/>
        <v>582</v>
      </c>
    </row>
    <row r="12" spans="1:7" s="34" customFormat="1" ht="13.5" customHeight="1">
      <c r="A12" s="66" t="str">
        <f t="shared" si="0"/>
        <v>9.</v>
      </c>
      <c r="B12" s="101"/>
      <c r="C12" s="149" t="s">
        <v>133</v>
      </c>
      <c r="D12" s="133">
        <v>2000</v>
      </c>
      <c r="E12" s="155" t="s">
        <v>121</v>
      </c>
      <c r="F12" s="165">
        <v>8.7</v>
      </c>
      <c r="G12" s="103">
        <f t="shared" si="1"/>
        <v>582</v>
      </c>
    </row>
    <row r="13" spans="1:7" s="34" customFormat="1" ht="13.5" customHeight="1">
      <c r="A13" s="66" t="str">
        <f t="shared" si="0"/>
        <v>10.</v>
      </c>
      <c r="B13" s="101"/>
      <c r="C13" s="149" t="s">
        <v>180</v>
      </c>
      <c r="D13" s="133">
        <v>2001</v>
      </c>
      <c r="E13" s="155" t="s">
        <v>122</v>
      </c>
      <c r="F13" s="165">
        <v>8.8</v>
      </c>
      <c r="G13" s="103">
        <f t="shared" si="1"/>
        <v>556</v>
      </c>
    </row>
    <row r="14" spans="1:7" s="34" customFormat="1" ht="13.5" customHeight="1">
      <c r="A14" s="66" t="str">
        <f t="shared" si="0"/>
        <v>11.</v>
      </c>
      <c r="B14" s="101"/>
      <c r="C14" s="152" t="s">
        <v>144</v>
      </c>
      <c r="D14" s="133">
        <v>1998</v>
      </c>
      <c r="E14" s="155" t="s">
        <v>120</v>
      </c>
      <c r="F14" s="165">
        <v>8.9</v>
      </c>
      <c r="G14" s="103">
        <f t="shared" si="1"/>
        <v>531</v>
      </c>
    </row>
    <row r="15" spans="1:7" s="34" customFormat="1" ht="13.5" customHeight="1">
      <c r="A15" s="66" t="str">
        <f t="shared" si="0"/>
        <v>12.</v>
      </c>
      <c r="B15" s="101"/>
      <c r="C15" s="149" t="s">
        <v>166</v>
      </c>
      <c r="D15" s="133">
        <v>2000</v>
      </c>
      <c r="E15" s="155" t="s">
        <v>119</v>
      </c>
      <c r="F15" s="165">
        <v>9</v>
      </c>
      <c r="G15" s="103">
        <f t="shared" si="1"/>
        <v>506</v>
      </c>
    </row>
    <row r="16" spans="1:7" s="34" customFormat="1" ht="13.5" customHeight="1">
      <c r="A16" s="66" t="str">
        <f t="shared" si="0"/>
        <v>13.</v>
      </c>
      <c r="B16" s="101"/>
      <c r="C16" s="149" t="s">
        <v>143</v>
      </c>
      <c r="D16" s="133">
        <v>2001</v>
      </c>
      <c r="E16" s="155" t="s">
        <v>120</v>
      </c>
      <c r="F16" s="165">
        <v>9</v>
      </c>
      <c r="G16" s="103">
        <f t="shared" si="1"/>
        <v>506</v>
      </c>
    </row>
    <row r="17" spans="1:8" s="34" customFormat="1" ht="13.5" customHeight="1">
      <c r="A17" s="66" t="str">
        <f t="shared" si="0"/>
        <v>14.</v>
      </c>
      <c r="B17" s="101"/>
      <c r="C17" s="149" t="s">
        <v>153</v>
      </c>
      <c r="D17" s="133">
        <v>1998</v>
      </c>
      <c r="E17" s="155" t="s">
        <v>125</v>
      </c>
      <c r="F17" s="165">
        <v>9</v>
      </c>
      <c r="G17" s="103">
        <f t="shared" si="1"/>
        <v>506</v>
      </c>
      <c r="H17" s="111" t="s">
        <v>56</v>
      </c>
    </row>
    <row r="18" spans="1:7" s="34" customFormat="1" ht="13.5" customHeight="1">
      <c r="A18" s="66" t="str">
        <f t="shared" si="0"/>
        <v>15.</v>
      </c>
      <c r="B18" s="101"/>
      <c r="C18" s="152" t="s">
        <v>152</v>
      </c>
      <c r="D18" s="133">
        <v>1998</v>
      </c>
      <c r="E18" s="155" t="s">
        <v>125</v>
      </c>
      <c r="F18" s="165">
        <v>9.2</v>
      </c>
      <c r="G18" s="103">
        <f t="shared" si="1"/>
        <v>458</v>
      </c>
    </row>
    <row r="19" spans="1:7" s="34" customFormat="1" ht="13.5" customHeight="1">
      <c r="A19" s="66" t="str">
        <f t="shared" si="0"/>
        <v>16.</v>
      </c>
      <c r="B19" s="101"/>
      <c r="C19" s="149" t="s">
        <v>151</v>
      </c>
      <c r="D19" s="133">
        <v>1997</v>
      </c>
      <c r="E19" s="155" t="s">
        <v>125</v>
      </c>
      <c r="F19" s="165">
        <v>9.2</v>
      </c>
      <c r="G19" s="103">
        <f t="shared" si="1"/>
        <v>458</v>
      </c>
    </row>
    <row r="20" spans="1:7" s="34" customFormat="1" ht="13.5" customHeight="1">
      <c r="A20" s="66" t="str">
        <f t="shared" si="0"/>
        <v>17.</v>
      </c>
      <c r="B20" s="101"/>
      <c r="C20" s="149" t="s">
        <v>197</v>
      </c>
      <c r="D20" s="133">
        <v>2001</v>
      </c>
      <c r="E20" s="155" t="s">
        <v>121</v>
      </c>
      <c r="F20" s="165">
        <v>9.2</v>
      </c>
      <c r="G20" s="103">
        <f t="shared" si="1"/>
        <v>458</v>
      </c>
    </row>
    <row r="21" spans="1:7" s="34" customFormat="1" ht="13.5" customHeight="1">
      <c r="A21" s="66" t="str">
        <f t="shared" si="0"/>
        <v>18.</v>
      </c>
      <c r="B21" s="101"/>
      <c r="C21" s="149" t="s">
        <v>141</v>
      </c>
      <c r="D21" s="133">
        <v>1998</v>
      </c>
      <c r="E21" s="155" t="s">
        <v>124</v>
      </c>
      <c r="F21" s="165">
        <v>9.6</v>
      </c>
      <c r="G21" s="103">
        <f t="shared" si="1"/>
        <v>369</v>
      </c>
    </row>
    <row r="22" spans="1:7" s="34" customFormat="1" ht="13.5" customHeight="1">
      <c r="A22" s="66" t="str">
        <f t="shared" si="0"/>
        <v>19.</v>
      </c>
      <c r="B22" s="101"/>
      <c r="C22" s="149" t="s">
        <v>145</v>
      </c>
      <c r="D22" s="133">
        <v>2000</v>
      </c>
      <c r="E22" s="155" t="s">
        <v>120</v>
      </c>
      <c r="F22" s="165">
        <v>9.6</v>
      </c>
      <c r="G22" s="103">
        <f t="shared" si="1"/>
        <v>369</v>
      </c>
    </row>
    <row r="23" spans="1:7" s="34" customFormat="1" ht="13.5" customHeight="1">
      <c r="A23" s="66">
        <f aca="true" t="shared" si="2" ref="A23:A48">IF(F23&gt;0,(ROW()-3)&amp;".","")</f>
      </c>
      <c r="B23" s="101"/>
      <c r="C23" s="145"/>
      <c r="D23" s="35"/>
      <c r="E23" s="146"/>
      <c r="F23" s="147"/>
      <c r="G23" s="103">
        <f aca="true" t="shared" si="3" ref="G23:G48">IF(F23&gt;0,(INT(POWER(12.76-F23,1.81)*46.0849)),"")</f>
      </c>
    </row>
    <row r="24" spans="1:8" s="34" customFormat="1" ht="13.5" customHeight="1">
      <c r="A24" s="66">
        <f t="shared" si="2"/>
      </c>
      <c r="B24" s="101"/>
      <c r="C24" s="144"/>
      <c r="D24" s="35"/>
      <c r="E24" s="146"/>
      <c r="F24" s="147"/>
      <c r="G24" s="103">
        <f t="shared" si="3"/>
      </c>
      <c r="H24" s="108" t="s">
        <v>54</v>
      </c>
    </row>
    <row r="25" spans="1:7" s="34" customFormat="1" ht="13.5" customHeight="1">
      <c r="A25" s="66">
        <f t="shared" si="2"/>
      </c>
      <c r="B25" s="101"/>
      <c r="C25" s="145"/>
      <c r="D25" s="35"/>
      <c r="E25" s="146"/>
      <c r="F25" s="147"/>
      <c r="G25" s="103">
        <f t="shared" si="3"/>
      </c>
    </row>
    <row r="26" spans="1:7" s="34" customFormat="1" ht="13.5" customHeight="1">
      <c r="A26" s="66">
        <f t="shared" si="2"/>
      </c>
      <c r="B26" s="101"/>
      <c r="C26" s="145"/>
      <c r="D26" s="35"/>
      <c r="E26" s="146"/>
      <c r="F26" s="147"/>
      <c r="G26" s="103">
        <f t="shared" si="3"/>
      </c>
    </row>
    <row r="27" spans="1:7" s="34" customFormat="1" ht="13.5" customHeight="1">
      <c r="A27" s="66">
        <f t="shared" si="2"/>
      </c>
      <c r="B27" s="101"/>
      <c r="C27" s="145"/>
      <c r="D27" s="35"/>
      <c r="E27" s="146"/>
      <c r="F27" s="147"/>
      <c r="G27" s="103">
        <f t="shared" si="3"/>
      </c>
    </row>
    <row r="28" spans="1:7" s="34" customFormat="1" ht="13.5" customHeight="1">
      <c r="A28" s="66">
        <f t="shared" si="2"/>
      </c>
      <c r="B28" s="101"/>
      <c r="D28" s="35"/>
      <c r="F28" s="36"/>
      <c r="G28" s="103">
        <f t="shared" si="3"/>
      </c>
    </row>
    <row r="29" spans="1:7" s="34" customFormat="1" ht="13.5" customHeight="1">
      <c r="A29" s="66">
        <f t="shared" si="2"/>
      </c>
      <c r="B29" s="101"/>
      <c r="D29" s="35"/>
      <c r="F29" s="36"/>
      <c r="G29" s="103">
        <f t="shared" si="3"/>
      </c>
    </row>
    <row r="30" spans="1:7" s="34" customFormat="1" ht="13.5" customHeight="1">
      <c r="A30" s="66">
        <f t="shared" si="2"/>
      </c>
      <c r="B30" s="101"/>
      <c r="D30" s="35"/>
      <c r="F30" s="36"/>
      <c r="G30" s="103">
        <f t="shared" si="3"/>
      </c>
    </row>
    <row r="31" spans="1:7" s="34" customFormat="1" ht="13.5" customHeight="1">
      <c r="A31" s="66">
        <f t="shared" si="2"/>
      </c>
      <c r="B31" s="101"/>
      <c r="D31" s="35"/>
      <c r="F31" s="36"/>
      <c r="G31" s="103">
        <f t="shared" si="3"/>
      </c>
    </row>
    <row r="32" spans="1:7" s="34" customFormat="1" ht="13.5" customHeight="1">
      <c r="A32" s="67">
        <f t="shared" si="2"/>
      </c>
      <c r="B32" s="102"/>
      <c r="C32" s="37"/>
      <c r="D32" s="38"/>
      <c r="E32" s="37"/>
      <c r="F32" s="43"/>
      <c r="G32" s="103">
        <f t="shared" si="3"/>
      </c>
    </row>
    <row r="33" spans="1:7" s="34" customFormat="1" ht="13.5" customHeight="1">
      <c r="A33" s="66">
        <f t="shared" si="2"/>
      </c>
      <c r="B33" s="101"/>
      <c r="D33" s="35"/>
      <c r="F33" s="36"/>
      <c r="G33" s="103">
        <f t="shared" si="3"/>
      </c>
    </row>
    <row r="34" spans="1:7" s="34" customFormat="1" ht="13.5" customHeight="1">
      <c r="A34" s="66">
        <f t="shared" si="2"/>
      </c>
      <c r="B34" s="101"/>
      <c r="D34" s="35"/>
      <c r="F34" s="36"/>
      <c r="G34" s="103">
        <f t="shared" si="3"/>
      </c>
    </row>
    <row r="35" spans="1:7" s="34" customFormat="1" ht="13.5" customHeight="1">
      <c r="A35" s="66">
        <f t="shared" si="2"/>
      </c>
      <c r="B35" s="101"/>
      <c r="D35" s="35"/>
      <c r="F35" s="36"/>
      <c r="G35" s="103">
        <f t="shared" si="3"/>
      </c>
    </row>
    <row r="36" spans="1:7" s="34" customFormat="1" ht="13.5" customHeight="1">
      <c r="A36" s="66">
        <f t="shared" si="2"/>
      </c>
      <c r="B36" s="101"/>
      <c r="D36" s="35"/>
      <c r="F36" s="36"/>
      <c r="G36" s="103">
        <f t="shared" si="3"/>
      </c>
    </row>
    <row r="37" spans="1:7" s="34" customFormat="1" ht="13.5" customHeight="1">
      <c r="A37" s="66">
        <f t="shared" si="2"/>
      </c>
      <c r="B37" s="101"/>
      <c r="D37" s="35"/>
      <c r="F37" s="36"/>
      <c r="G37" s="103">
        <f t="shared" si="3"/>
      </c>
    </row>
    <row r="38" spans="1:7" s="34" customFormat="1" ht="13.5" customHeight="1">
      <c r="A38" s="66">
        <f t="shared" si="2"/>
      </c>
      <c r="B38" s="101"/>
      <c r="D38" s="35"/>
      <c r="F38" s="36"/>
      <c r="G38" s="103">
        <f t="shared" si="3"/>
      </c>
    </row>
    <row r="39" spans="1:7" s="34" customFormat="1" ht="13.5" customHeight="1">
      <c r="A39" s="66">
        <f t="shared" si="2"/>
      </c>
      <c r="B39" s="101"/>
      <c r="D39" s="35"/>
      <c r="F39" s="36"/>
      <c r="G39" s="103">
        <f t="shared" si="3"/>
      </c>
    </row>
    <row r="40" spans="1:7" s="34" customFormat="1" ht="13.5" customHeight="1">
      <c r="A40" s="66">
        <f t="shared" si="2"/>
      </c>
      <c r="B40" s="101"/>
      <c r="D40" s="35"/>
      <c r="F40" s="36"/>
      <c r="G40" s="103">
        <f t="shared" si="3"/>
      </c>
    </row>
    <row r="41" spans="1:7" s="34" customFormat="1" ht="13.5" customHeight="1">
      <c r="A41" s="66">
        <f t="shared" si="2"/>
      </c>
      <c r="B41" s="101"/>
      <c r="D41" s="35"/>
      <c r="F41" s="36"/>
      <c r="G41" s="103">
        <f t="shared" si="3"/>
      </c>
    </row>
    <row r="42" spans="1:7" s="34" customFormat="1" ht="13.5" customHeight="1">
      <c r="A42" s="66">
        <f t="shared" si="2"/>
      </c>
      <c r="B42" s="101"/>
      <c r="D42" s="35"/>
      <c r="F42" s="36"/>
      <c r="G42" s="103">
        <f t="shared" si="3"/>
      </c>
    </row>
    <row r="43" spans="1:7" s="34" customFormat="1" ht="13.5" customHeight="1">
      <c r="A43" s="66">
        <f t="shared" si="2"/>
      </c>
      <c r="B43" s="101"/>
      <c r="D43" s="35"/>
      <c r="F43" s="36"/>
      <c r="G43" s="103">
        <f t="shared" si="3"/>
      </c>
    </row>
    <row r="44" spans="1:7" s="34" customFormat="1" ht="13.5" customHeight="1">
      <c r="A44" s="66">
        <f t="shared" si="2"/>
      </c>
      <c r="B44" s="101"/>
      <c r="D44" s="35"/>
      <c r="F44" s="36"/>
      <c r="G44" s="103">
        <f t="shared" si="3"/>
      </c>
    </row>
    <row r="45" spans="1:7" s="34" customFormat="1" ht="13.5" customHeight="1">
      <c r="A45" s="66">
        <f t="shared" si="2"/>
      </c>
      <c r="B45" s="101"/>
      <c r="D45" s="35"/>
      <c r="F45" s="36"/>
      <c r="G45" s="103">
        <f t="shared" si="3"/>
      </c>
    </row>
    <row r="46" spans="1:7" s="34" customFormat="1" ht="13.5" customHeight="1">
      <c r="A46" s="66">
        <f t="shared" si="2"/>
      </c>
      <c r="B46" s="101"/>
      <c r="D46" s="35"/>
      <c r="F46" s="36"/>
      <c r="G46" s="103">
        <f t="shared" si="3"/>
      </c>
    </row>
    <row r="47" spans="1:7" s="34" customFormat="1" ht="13.5" customHeight="1">
      <c r="A47" s="66">
        <f t="shared" si="2"/>
      </c>
      <c r="B47" s="101"/>
      <c r="D47" s="35"/>
      <c r="F47" s="36"/>
      <c r="G47" s="103">
        <f t="shared" si="3"/>
      </c>
    </row>
    <row r="48" spans="1:7" s="34" customFormat="1" ht="13.5" customHeight="1">
      <c r="A48" s="66">
        <f t="shared" si="2"/>
      </c>
      <c r="B48" s="101"/>
      <c r="D48" s="35"/>
      <c r="F48" s="36"/>
      <c r="G48" s="103">
        <f t="shared" si="3"/>
      </c>
    </row>
  </sheetData>
  <sheetProtection/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4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2" customWidth="1"/>
    <col min="7" max="7" width="9.125" style="21" customWidth="1"/>
  </cols>
  <sheetData>
    <row r="1" spans="5:6" ht="12.75">
      <c r="E1" s="47"/>
      <c r="F1" s="48"/>
    </row>
    <row r="2" spans="1:7" s="28" customFormat="1" ht="18" customHeight="1">
      <c r="A2" s="23" t="s">
        <v>28</v>
      </c>
      <c r="B2" s="23"/>
      <c r="C2" s="24"/>
      <c r="D2" s="33"/>
      <c r="E2" s="25"/>
      <c r="F2" s="41"/>
      <c r="G2" s="27" t="s">
        <v>32</v>
      </c>
    </row>
    <row r="3" spans="1:7" s="31" customFormat="1" ht="23.25" customHeight="1" thickBot="1">
      <c r="A3" s="29"/>
      <c r="B3" s="100" t="s">
        <v>53</v>
      </c>
      <c r="C3" s="161" t="s">
        <v>22</v>
      </c>
      <c r="D3" s="162" t="s">
        <v>26</v>
      </c>
      <c r="E3" s="161" t="s">
        <v>52</v>
      </c>
      <c r="F3" s="163" t="s">
        <v>23</v>
      </c>
      <c r="G3" s="30" t="s">
        <v>24</v>
      </c>
    </row>
    <row r="4" spans="1:12" s="31" customFormat="1" ht="13.5" customHeight="1">
      <c r="A4" s="66" t="str">
        <f aca="true" t="shared" si="0" ref="A4:A30">IF(F4&gt;0,(ROW()-3)&amp;".","")</f>
        <v>1.</v>
      </c>
      <c r="B4" s="101"/>
      <c r="C4" s="132" t="s">
        <v>196</v>
      </c>
      <c r="D4" s="133">
        <v>1999</v>
      </c>
      <c r="E4" s="155" t="s">
        <v>121</v>
      </c>
      <c r="F4" s="164">
        <v>27.7</v>
      </c>
      <c r="G4" s="103">
        <f aca="true" t="shared" si="1" ref="G4:G22">IF(F4&gt;0,(INT(POWER(42.26-F4,1.81)*4.99087)),"")</f>
        <v>636</v>
      </c>
      <c r="H4" s="108" t="s">
        <v>54</v>
      </c>
      <c r="I4" s="109"/>
      <c r="J4" s="109"/>
      <c r="K4" s="109"/>
      <c r="L4" s="109"/>
    </row>
    <row r="5" spans="1:12" s="31" customFormat="1" ht="13.5" customHeight="1">
      <c r="A5" s="67" t="str">
        <f t="shared" si="0"/>
        <v>2.</v>
      </c>
      <c r="B5" s="102"/>
      <c r="C5" s="152" t="s">
        <v>178</v>
      </c>
      <c r="D5" s="133">
        <v>2000</v>
      </c>
      <c r="E5" s="155" t="s">
        <v>122</v>
      </c>
      <c r="F5" s="164">
        <v>29</v>
      </c>
      <c r="G5" s="103">
        <f t="shared" si="1"/>
        <v>537</v>
      </c>
      <c r="H5" s="109" t="s">
        <v>55</v>
      </c>
      <c r="I5" s="109"/>
      <c r="J5" s="109"/>
      <c r="K5" s="109"/>
      <c r="L5" s="109"/>
    </row>
    <row r="6" spans="1:12" s="31" customFormat="1" ht="13.5" customHeight="1">
      <c r="A6" s="66" t="str">
        <f t="shared" si="0"/>
        <v>3.</v>
      </c>
      <c r="B6" s="101"/>
      <c r="C6" s="132" t="s">
        <v>214</v>
      </c>
      <c r="D6" s="133">
        <v>2001</v>
      </c>
      <c r="E6" s="133" t="s">
        <v>123</v>
      </c>
      <c r="F6" s="164">
        <v>29.1</v>
      </c>
      <c r="G6" s="103">
        <f t="shared" si="1"/>
        <v>529</v>
      </c>
      <c r="H6" s="46" t="s">
        <v>31</v>
      </c>
      <c r="I6" s="46"/>
      <c r="J6" s="46"/>
      <c r="K6" s="46"/>
      <c r="L6" s="110"/>
    </row>
    <row r="7" spans="1:12" s="31" customFormat="1" ht="13.5" customHeight="1">
      <c r="A7" s="66" t="str">
        <f t="shared" si="0"/>
        <v>4.</v>
      </c>
      <c r="B7" s="101"/>
      <c r="C7" s="132" t="s">
        <v>132</v>
      </c>
      <c r="D7" s="133">
        <v>1998</v>
      </c>
      <c r="E7" s="155" t="s">
        <v>122</v>
      </c>
      <c r="F7" s="171">
        <v>30</v>
      </c>
      <c r="G7" s="103">
        <f t="shared" si="1"/>
        <v>465</v>
      </c>
      <c r="H7" s="111" t="s">
        <v>57</v>
      </c>
      <c r="I7" s="111"/>
      <c r="J7" s="111"/>
      <c r="K7" s="111"/>
      <c r="L7" s="110"/>
    </row>
    <row r="8" spans="1:12" s="31" customFormat="1" ht="13.5" customHeight="1">
      <c r="A8" s="66" t="str">
        <f t="shared" si="0"/>
        <v>5.</v>
      </c>
      <c r="B8" s="101"/>
      <c r="C8" s="132" t="s">
        <v>167</v>
      </c>
      <c r="D8" s="133">
        <v>2000</v>
      </c>
      <c r="E8" s="155" t="s">
        <v>119</v>
      </c>
      <c r="F8" s="171">
        <v>30.2</v>
      </c>
      <c r="G8" s="103">
        <f t="shared" si="1"/>
        <v>452</v>
      </c>
      <c r="H8" s="46" t="s">
        <v>27</v>
      </c>
      <c r="I8" s="46"/>
      <c r="J8" s="46"/>
      <c r="K8" s="46"/>
      <c r="L8" s="110"/>
    </row>
    <row r="9" spans="1:7" s="31" customFormat="1" ht="13.5" customHeight="1">
      <c r="A9" s="66" t="str">
        <f t="shared" si="0"/>
        <v>6.</v>
      </c>
      <c r="B9" s="101"/>
      <c r="C9" s="132" t="s">
        <v>165</v>
      </c>
      <c r="D9" s="133">
        <v>1999</v>
      </c>
      <c r="E9" s="155" t="s">
        <v>119</v>
      </c>
      <c r="F9" s="171">
        <v>30.5</v>
      </c>
      <c r="G9" s="103">
        <f t="shared" si="1"/>
        <v>432</v>
      </c>
    </row>
    <row r="10" spans="1:7" s="31" customFormat="1" ht="13.5" customHeight="1">
      <c r="A10" s="66" t="str">
        <f t="shared" si="0"/>
        <v>7.</v>
      </c>
      <c r="B10" s="101"/>
      <c r="C10" s="132" t="s">
        <v>181</v>
      </c>
      <c r="D10" s="133">
        <v>2001</v>
      </c>
      <c r="E10" s="155" t="s">
        <v>122</v>
      </c>
      <c r="F10" s="164">
        <v>30.7</v>
      </c>
      <c r="G10" s="103">
        <f t="shared" si="1"/>
        <v>418</v>
      </c>
    </row>
    <row r="11" spans="1:7" s="31" customFormat="1" ht="13.5" customHeight="1">
      <c r="A11" s="66" t="str">
        <f t="shared" si="0"/>
        <v>8.</v>
      </c>
      <c r="B11" s="101"/>
      <c r="C11" s="132" t="s">
        <v>155</v>
      </c>
      <c r="D11" s="133">
        <v>1998</v>
      </c>
      <c r="E11" s="155" t="s">
        <v>125</v>
      </c>
      <c r="F11" s="164">
        <v>30.8</v>
      </c>
      <c r="G11" s="103">
        <f t="shared" si="1"/>
        <v>412</v>
      </c>
    </row>
    <row r="12" spans="1:7" s="31" customFormat="1" ht="13.5" customHeight="1">
      <c r="A12" s="66" t="str">
        <f t="shared" si="0"/>
        <v>9.</v>
      </c>
      <c r="B12" s="101"/>
      <c r="C12" s="132" t="s">
        <v>168</v>
      </c>
      <c r="D12" s="133">
        <v>2001</v>
      </c>
      <c r="E12" s="155" t="s">
        <v>119</v>
      </c>
      <c r="F12" s="164">
        <v>31.2</v>
      </c>
      <c r="G12" s="103">
        <f t="shared" si="1"/>
        <v>386</v>
      </c>
    </row>
    <row r="13" spans="1:7" s="31" customFormat="1" ht="13.5" customHeight="1">
      <c r="A13" s="66" t="str">
        <f t="shared" si="0"/>
        <v>10.</v>
      </c>
      <c r="B13" s="101"/>
      <c r="C13" s="132" t="s">
        <v>208</v>
      </c>
      <c r="D13" s="133">
        <v>2001</v>
      </c>
      <c r="E13" s="133" t="s">
        <v>123</v>
      </c>
      <c r="F13" s="164">
        <v>31.3</v>
      </c>
      <c r="G13" s="103">
        <f t="shared" si="1"/>
        <v>380</v>
      </c>
    </row>
    <row r="14" spans="1:7" s="31" customFormat="1" ht="13.5" customHeight="1">
      <c r="A14" s="66" t="str">
        <f t="shared" si="0"/>
        <v>11.</v>
      </c>
      <c r="B14" s="101"/>
      <c r="C14" s="132" t="s">
        <v>197</v>
      </c>
      <c r="D14" s="133">
        <v>2001</v>
      </c>
      <c r="E14" s="133" t="s">
        <v>123</v>
      </c>
      <c r="F14" s="164">
        <v>31.7</v>
      </c>
      <c r="G14" s="103">
        <f t="shared" si="1"/>
        <v>355</v>
      </c>
    </row>
    <row r="15" spans="1:7" s="31" customFormat="1" ht="13.5" customHeight="1">
      <c r="A15" s="66" t="str">
        <f t="shared" si="0"/>
        <v>12.</v>
      </c>
      <c r="B15" s="101"/>
      <c r="C15" s="149" t="s">
        <v>180</v>
      </c>
      <c r="D15" s="133">
        <v>2001</v>
      </c>
      <c r="E15" s="155" t="s">
        <v>122</v>
      </c>
      <c r="F15" s="164">
        <v>31.9</v>
      </c>
      <c r="G15" s="103">
        <f t="shared" si="1"/>
        <v>343</v>
      </c>
    </row>
    <row r="16" spans="1:7" s="31" customFormat="1" ht="13.5" customHeight="1">
      <c r="A16" s="66" t="str">
        <f t="shared" si="0"/>
        <v>13.</v>
      </c>
      <c r="B16" s="101"/>
      <c r="C16" s="132" t="s">
        <v>142</v>
      </c>
      <c r="D16" s="133">
        <v>1998</v>
      </c>
      <c r="E16" s="155" t="s">
        <v>124</v>
      </c>
      <c r="F16" s="164">
        <v>32.2</v>
      </c>
      <c r="G16" s="103">
        <f t="shared" si="1"/>
        <v>325</v>
      </c>
    </row>
    <row r="17" spans="1:7" s="31" customFormat="1" ht="13.5" customHeight="1">
      <c r="A17" s="66" t="str">
        <f t="shared" si="0"/>
        <v>14.</v>
      </c>
      <c r="B17" s="101"/>
      <c r="C17" s="134" t="s">
        <v>213</v>
      </c>
      <c r="D17" s="135">
        <v>2001</v>
      </c>
      <c r="E17" s="155" t="s">
        <v>191</v>
      </c>
      <c r="F17" s="171">
        <v>32.4</v>
      </c>
      <c r="G17" s="103">
        <f t="shared" si="1"/>
        <v>314</v>
      </c>
    </row>
    <row r="18" spans="1:7" s="31" customFormat="1" ht="13.5" customHeight="1">
      <c r="A18" s="66" t="str">
        <f t="shared" si="0"/>
        <v>15.</v>
      </c>
      <c r="B18" s="101"/>
      <c r="C18" s="132" t="s">
        <v>212</v>
      </c>
      <c r="D18" s="133">
        <v>1999</v>
      </c>
      <c r="E18" s="155" t="s">
        <v>121</v>
      </c>
      <c r="F18" s="164">
        <v>32.5</v>
      </c>
      <c r="G18" s="103">
        <f t="shared" si="1"/>
        <v>308</v>
      </c>
    </row>
    <row r="19" spans="1:7" s="31" customFormat="1" ht="13.5" customHeight="1">
      <c r="A19" s="66" t="str">
        <f t="shared" si="0"/>
        <v>16.</v>
      </c>
      <c r="B19" s="101"/>
      <c r="C19" s="132" t="s">
        <v>154</v>
      </c>
      <c r="D19" s="133">
        <v>1999</v>
      </c>
      <c r="E19" s="155" t="s">
        <v>125</v>
      </c>
      <c r="F19" s="171">
        <v>32.8</v>
      </c>
      <c r="G19" s="103">
        <f t="shared" si="1"/>
        <v>291</v>
      </c>
    </row>
    <row r="20" spans="1:7" s="31" customFormat="1" ht="13.5" customHeight="1">
      <c r="A20" s="66" t="str">
        <f t="shared" si="0"/>
        <v>17.</v>
      </c>
      <c r="B20" s="101"/>
      <c r="C20" s="132" t="s">
        <v>215</v>
      </c>
      <c r="D20" s="133">
        <v>2001</v>
      </c>
      <c r="E20" s="155" t="s">
        <v>191</v>
      </c>
      <c r="F20" s="164">
        <v>33</v>
      </c>
      <c r="G20" s="103">
        <f t="shared" si="1"/>
        <v>280</v>
      </c>
    </row>
    <row r="21" spans="1:7" s="31" customFormat="1" ht="13.5" customHeight="1">
      <c r="A21" s="66" t="str">
        <f t="shared" si="0"/>
        <v>18.</v>
      </c>
      <c r="B21" s="101"/>
      <c r="C21" s="132" t="s">
        <v>151</v>
      </c>
      <c r="D21" s="133">
        <v>1997</v>
      </c>
      <c r="E21" s="155" t="s">
        <v>125</v>
      </c>
      <c r="F21" s="171">
        <v>33.4</v>
      </c>
      <c r="G21" s="103">
        <f t="shared" si="1"/>
        <v>258</v>
      </c>
    </row>
    <row r="22" spans="1:7" s="31" customFormat="1" ht="13.5" customHeight="1">
      <c r="A22" s="66" t="str">
        <f t="shared" si="0"/>
        <v>19.</v>
      </c>
      <c r="B22" s="101"/>
      <c r="C22" s="132" t="s">
        <v>145</v>
      </c>
      <c r="D22" s="133">
        <v>2000</v>
      </c>
      <c r="E22" s="155" t="s">
        <v>120</v>
      </c>
      <c r="F22" s="164">
        <v>34.2</v>
      </c>
      <c r="G22" s="103">
        <f t="shared" si="1"/>
        <v>218</v>
      </c>
    </row>
    <row r="23" spans="1:7" s="31" customFormat="1" ht="13.5" customHeight="1">
      <c r="A23" s="66">
        <f t="shared" si="0"/>
      </c>
      <c r="B23" s="101"/>
      <c r="C23" s="148"/>
      <c r="D23" s="102"/>
      <c r="E23" s="146"/>
      <c r="F23" s="150"/>
      <c r="G23" s="103">
        <f aca="true" t="shared" si="2" ref="G23:G46">IF(F23&gt;0,(INT(POWER(42.26-F23,1.81)*4.99087)),"")</f>
      </c>
    </row>
    <row r="24" spans="1:7" s="31" customFormat="1" ht="13.5" customHeight="1">
      <c r="A24" s="66">
        <f t="shared" si="0"/>
      </c>
      <c r="B24" s="101"/>
      <c r="C24" s="37"/>
      <c r="D24" s="38"/>
      <c r="E24" s="146"/>
      <c r="F24" s="151"/>
      <c r="G24" s="103">
        <f t="shared" si="2"/>
      </c>
    </row>
    <row r="25" spans="1:7" s="31" customFormat="1" ht="13.5" customHeight="1">
      <c r="A25" s="66">
        <f t="shared" si="0"/>
      </c>
      <c r="B25" s="101"/>
      <c r="C25" s="37"/>
      <c r="D25" s="38"/>
      <c r="E25" s="146"/>
      <c r="F25" s="43"/>
      <c r="G25" s="103">
        <f t="shared" si="2"/>
      </c>
    </row>
    <row r="26" spans="1:7" s="31" customFormat="1" ht="13.5" customHeight="1">
      <c r="A26" s="66">
        <f t="shared" si="0"/>
      </c>
      <c r="B26" s="101"/>
      <c r="C26" s="37"/>
      <c r="D26" s="38"/>
      <c r="E26" s="146"/>
      <c r="F26" s="43"/>
      <c r="G26" s="103">
        <f t="shared" si="2"/>
      </c>
    </row>
    <row r="27" spans="1:7" s="31" customFormat="1" ht="13.5" customHeight="1">
      <c r="A27" s="66">
        <f t="shared" si="0"/>
      </c>
      <c r="B27" s="101"/>
      <c r="C27" s="37"/>
      <c r="D27" s="38"/>
      <c r="E27" s="146"/>
      <c r="F27" s="151"/>
      <c r="G27" s="103">
        <f t="shared" si="2"/>
      </c>
    </row>
    <row r="28" spans="1:7" s="31" customFormat="1" ht="13.5" customHeight="1">
      <c r="A28" s="66">
        <f t="shared" si="0"/>
      </c>
      <c r="B28" s="101"/>
      <c r="C28" s="37"/>
      <c r="D28" s="38"/>
      <c r="E28" s="146"/>
      <c r="F28" s="43"/>
      <c r="G28" s="103">
        <f t="shared" si="2"/>
      </c>
    </row>
    <row r="29" spans="1:7" s="31" customFormat="1" ht="13.5" customHeight="1">
      <c r="A29" s="66">
        <f t="shared" si="0"/>
      </c>
      <c r="B29" s="101"/>
      <c r="C29" s="37"/>
      <c r="D29" s="38"/>
      <c r="E29" s="146"/>
      <c r="F29" s="151"/>
      <c r="G29" s="103">
        <f t="shared" si="2"/>
      </c>
    </row>
    <row r="30" spans="1:7" s="31" customFormat="1" ht="13.5" customHeight="1">
      <c r="A30" s="66">
        <f t="shared" si="0"/>
      </c>
      <c r="B30" s="101"/>
      <c r="C30" s="37"/>
      <c r="D30" s="38"/>
      <c r="E30" s="146"/>
      <c r="F30" s="151"/>
      <c r="G30" s="103">
        <f t="shared" si="2"/>
      </c>
    </row>
    <row r="31" spans="1:7" s="31" customFormat="1" ht="13.5" customHeight="1">
      <c r="A31" s="66">
        <f aca="true" t="shared" si="3" ref="A31:A44">IF(F31&gt;0,(ROW()-3)&amp;".","")</f>
      </c>
      <c r="B31" s="101"/>
      <c r="C31" s="34"/>
      <c r="D31" s="35"/>
      <c r="E31" s="34"/>
      <c r="F31" s="36"/>
      <c r="G31" s="103">
        <f t="shared" si="2"/>
      </c>
    </row>
    <row r="32" spans="1:7" s="31" customFormat="1" ht="13.5" customHeight="1">
      <c r="A32" s="66">
        <f t="shared" si="3"/>
      </c>
      <c r="B32" s="101"/>
      <c r="C32" s="34"/>
      <c r="D32" s="35"/>
      <c r="E32" s="34"/>
      <c r="F32" s="36"/>
      <c r="G32" s="103">
        <f t="shared" si="2"/>
      </c>
    </row>
    <row r="33" spans="1:7" s="31" customFormat="1" ht="13.5" customHeight="1">
      <c r="A33" s="66">
        <f t="shared" si="3"/>
      </c>
      <c r="B33" s="101"/>
      <c r="C33" s="34"/>
      <c r="D33" s="35"/>
      <c r="E33" s="34"/>
      <c r="F33" s="36"/>
      <c r="G33" s="103">
        <f t="shared" si="2"/>
      </c>
    </row>
    <row r="34" spans="1:7" s="31" customFormat="1" ht="13.5" customHeight="1">
      <c r="A34" s="66">
        <f t="shared" si="3"/>
      </c>
      <c r="B34" s="101"/>
      <c r="C34" s="34"/>
      <c r="D34" s="35"/>
      <c r="E34" s="34"/>
      <c r="F34" s="36"/>
      <c r="G34" s="103">
        <f t="shared" si="2"/>
      </c>
    </row>
    <row r="35" spans="1:7" s="31" customFormat="1" ht="13.5" customHeight="1">
      <c r="A35" s="66">
        <f t="shared" si="3"/>
      </c>
      <c r="B35" s="101"/>
      <c r="C35" s="34"/>
      <c r="D35" s="35"/>
      <c r="E35" s="34"/>
      <c r="F35" s="36"/>
      <c r="G35" s="103">
        <f t="shared" si="2"/>
      </c>
    </row>
    <row r="36" spans="1:7" s="31" customFormat="1" ht="13.5" customHeight="1">
      <c r="A36" s="66">
        <f t="shared" si="3"/>
      </c>
      <c r="B36" s="101"/>
      <c r="C36" s="34"/>
      <c r="D36" s="35"/>
      <c r="E36" s="34"/>
      <c r="F36" s="36"/>
      <c r="G36" s="103">
        <f t="shared" si="2"/>
      </c>
    </row>
    <row r="37" spans="1:7" s="31" customFormat="1" ht="13.5" customHeight="1">
      <c r="A37" s="66">
        <f t="shared" si="3"/>
      </c>
      <c r="B37" s="101"/>
      <c r="C37" s="34"/>
      <c r="D37" s="35"/>
      <c r="E37" s="34"/>
      <c r="F37" s="36"/>
      <c r="G37" s="103">
        <f t="shared" si="2"/>
      </c>
    </row>
    <row r="38" spans="1:7" s="31" customFormat="1" ht="13.5" customHeight="1">
      <c r="A38" s="66">
        <f t="shared" si="3"/>
      </c>
      <c r="B38" s="101"/>
      <c r="C38" s="34"/>
      <c r="D38" s="35"/>
      <c r="E38" s="34"/>
      <c r="F38" s="36"/>
      <c r="G38" s="103">
        <f t="shared" si="2"/>
      </c>
    </row>
    <row r="39" spans="1:7" s="31" customFormat="1" ht="13.5" customHeight="1">
      <c r="A39" s="66">
        <f t="shared" si="3"/>
      </c>
      <c r="B39" s="101"/>
      <c r="C39" s="34"/>
      <c r="D39" s="35"/>
      <c r="E39" s="34"/>
      <c r="F39" s="36"/>
      <c r="G39" s="103">
        <f t="shared" si="2"/>
      </c>
    </row>
    <row r="40" spans="1:7" s="31" customFormat="1" ht="13.5" customHeight="1">
      <c r="A40" s="66">
        <f>IF(F40&gt;0,(ROW()-3)&amp;".","")</f>
      </c>
      <c r="B40" s="101"/>
      <c r="C40" s="34"/>
      <c r="D40" s="35"/>
      <c r="E40" s="34"/>
      <c r="F40" s="36"/>
      <c r="G40" s="103">
        <f t="shared" si="2"/>
      </c>
    </row>
    <row r="41" spans="1:7" s="31" customFormat="1" ht="13.5" customHeight="1">
      <c r="A41" s="66">
        <f>IF(F41&gt;0,(ROW()-3)&amp;".","")</f>
      </c>
      <c r="B41" s="101"/>
      <c r="C41" s="34"/>
      <c r="D41" s="35"/>
      <c r="E41" s="34"/>
      <c r="F41" s="36"/>
      <c r="G41" s="103">
        <f t="shared" si="2"/>
      </c>
    </row>
    <row r="42" spans="1:7" s="31" customFormat="1" ht="13.5" customHeight="1">
      <c r="A42" s="66">
        <f t="shared" si="3"/>
      </c>
      <c r="B42" s="101"/>
      <c r="C42" s="34"/>
      <c r="D42" s="35"/>
      <c r="E42" s="34"/>
      <c r="F42" s="36"/>
      <c r="G42" s="103">
        <f t="shared" si="2"/>
      </c>
    </row>
    <row r="43" spans="1:7" s="31" customFormat="1" ht="13.5" customHeight="1">
      <c r="A43" s="66">
        <f t="shared" si="3"/>
      </c>
      <c r="B43" s="101"/>
      <c r="C43" s="34"/>
      <c r="D43" s="35"/>
      <c r="E43" s="34"/>
      <c r="F43" s="36"/>
      <c r="G43" s="103">
        <f t="shared" si="2"/>
      </c>
    </row>
    <row r="44" spans="1:7" s="31" customFormat="1" ht="13.5" customHeight="1">
      <c r="A44" s="67">
        <f t="shared" si="3"/>
      </c>
      <c r="B44" s="102"/>
      <c r="C44" s="37"/>
      <c r="D44" s="38"/>
      <c r="E44" s="37"/>
      <c r="F44" s="43"/>
      <c r="G44" s="103">
        <f t="shared" si="2"/>
      </c>
    </row>
    <row r="45" spans="1:7" s="31" customFormat="1" ht="13.5" customHeight="1">
      <c r="A45" s="66">
        <f>IF(F45&gt;0,(ROW()-3)&amp;".","")</f>
      </c>
      <c r="B45" s="101"/>
      <c r="C45" s="34"/>
      <c r="D45" s="35"/>
      <c r="E45" s="34"/>
      <c r="F45" s="36"/>
      <c r="G45" s="103">
        <f t="shared" si="2"/>
      </c>
    </row>
    <row r="46" spans="1:7" s="31" customFormat="1" ht="13.5" customHeight="1" thickBot="1">
      <c r="A46" s="68">
        <f>IF(F46&gt;0,(ROW()-3)&amp;".","")</f>
      </c>
      <c r="B46" s="104"/>
      <c r="C46" s="39"/>
      <c r="D46" s="40"/>
      <c r="E46" s="39"/>
      <c r="F46" s="45"/>
      <c r="G46" s="103">
        <f t="shared" si="2"/>
      </c>
    </row>
  </sheetData>
  <sheetProtection/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6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2" max="2" width="5.25390625" style="47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57" customWidth="1"/>
    <col min="9" max="9" width="9.625" style="21" customWidth="1"/>
  </cols>
  <sheetData>
    <row r="1" spans="5:6" ht="12.75">
      <c r="E1" s="47"/>
      <c r="F1" s="49"/>
    </row>
    <row r="2" spans="1:9" s="28" customFormat="1" ht="21.75" customHeight="1">
      <c r="A2" s="23" t="s">
        <v>28</v>
      </c>
      <c r="B2" s="112"/>
      <c r="C2" s="24"/>
      <c r="D2" s="33"/>
      <c r="E2" s="25"/>
      <c r="F2" s="26"/>
      <c r="G2" s="26"/>
      <c r="H2" s="55"/>
      <c r="I2" s="27" t="s">
        <v>35</v>
      </c>
    </row>
    <row r="3" spans="1:9" s="31" customFormat="1" ht="23.25" customHeight="1" thickBot="1">
      <c r="A3" s="29"/>
      <c r="B3" s="100" t="s">
        <v>53</v>
      </c>
      <c r="C3" s="161" t="s">
        <v>22</v>
      </c>
      <c r="D3" s="162" t="s">
        <v>26</v>
      </c>
      <c r="E3" s="161" t="s">
        <v>52</v>
      </c>
      <c r="F3" s="166"/>
      <c r="G3" s="167" t="s">
        <v>23</v>
      </c>
      <c r="H3" s="168"/>
      <c r="I3" s="30" t="s">
        <v>24</v>
      </c>
    </row>
    <row r="4" spans="1:9" s="34" customFormat="1" ht="13.5" customHeight="1">
      <c r="A4" s="66" t="str">
        <f aca="true" t="shared" si="0" ref="A4:A19">IF(F4&gt;0,(ROW()-3)&amp;".","")</f>
        <v>1.</v>
      </c>
      <c r="B4" s="101"/>
      <c r="C4" s="132" t="s">
        <v>146</v>
      </c>
      <c r="D4" s="133">
        <v>1998</v>
      </c>
      <c r="E4" s="155" t="s">
        <v>120</v>
      </c>
      <c r="F4" s="133">
        <v>2</v>
      </c>
      <c r="G4" s="169" t="str">
        <f aca="true" t="shared" si="1" ref="G4:G19">IF(H4=0,"",":")</f>
        <v>:</v>
      </c>
      <c r="H4" s="170">
        <v>34.3</v>
      </c>
      <c r="I4" s="103">
        <f aca="true" t="shared" si="2" ref="I4:I18">IF(H4&lt;&gt;"",(INT(POWER(254-(60*F4+H4),1.88)*0.11193)),"")</f>
        <v>640</v>
      </c>
    </row>
    <row r="5" spans="1:9" s="34" customFormat="1" ht="13.5" customHeight="1">
      <c r="A5" s="66" t="str">
        <f t="shared" si="0"/>
        <v>2.</v>
      </c>
      <c r="B5" s="101"/>
      <c r="C5" s="132" t="s">
        <v>169</v>
      </c>
      <c r="D5" s="133">
        <v>2000</v>
      </c>
      <c r="E5" s="155" t="s">
        <v>119</v>
      </c>
      <c r="F5" s="133">
        <v>2</v>
      </c>
      <c r="G5" s="169" t="str">
        <f t="shared" si="1"/>
        <v>:</v>
      </c>
      <c r="H5" s="170">
        <v>43</v>
      </c>
      <c r="I5" s="103">
        <f t="shared" si="2"/>
        <v>539</v>
      </c>
    </row>
    <row r="6" spans="1:9" s="34" customFormat="1" ht="13.5" customHeight="1">
      <c r="A6" s="66" t="str">
        <f t="shared" si="0"/>
        <v>3.</v>
      </c>
      <c r="B6" s="101"/>
      <c r="C6" s="132" t="s">
        <v>189</v>
      </c>
      <c r="D6" s="133">
        <v>2001</v>
      </c>
      <c r="E6" s="155" t="s">
        <v>123</v>
      </c>
      <c r="F6" s="133">
        <v>2</v>
      </c>
      <c r="G6" s="169" t="str">
        <f t="shared" si="1"/>
        <v>:</v>
      </c>
      <c r="H6" s="170">
        <v>43.2</v>
      </c>
      <c r="I6" s="103">
        <f t="shared" si="2"/>
        <v>537</v>
      </c>
    </row>
    <row r="7" spans="1:9" s="34" customFormat="1" ht="13.5" customHeight="1">
      <c r="A7" s="66" t="str">
        <f t="shared" si="0"/>
        <v>4.</v>
      </c>
      <c r="B7" s="101"/>
      <c r="C7" s="132" t="s">
        <v>134</v>
      </c>
      <c r="D7" s="133">
        <v>1999</v>
      </c>
      <c r="E7" s="155" t="s">
        <v>121</v>
      </c>
      <c r="F7" s="133">
        <v>2</v>
      </c>
      <c r="G7" s="169" t="str">
        <f t="shared" si="1"/>
        <v>:</v>
      </c>
      <c r="H7" s="170">
        <v>45.2</v>
      </c>
      <c r="I7" s="103">
        <f t="shared" si="2"/>
        <v>515</v>
      </c>
    </row>
    <row r="8" spans="1:9" s="34" customFormat="1" ht="13.5" customHeight="1">
      <c r="A8" s="66" t="str">
        <f t="shared" si="0"/>
        <v>5.</v>
      </c>
      <c r="B8" s="101"/>
      <c r="C8" s="132" t="s">
        <v>209</v>
      </c>
      <c r="D8" s="133">
        <v>2001</v>
      </c>
      <c r="E8" s="155" t="s">
        <v>123</v>
      </c>
      <c r="F8" s="133">
        <v>2</v>
      </c>
      <c r="G8" s="169" t="str">
        <f t="shared" si="1"/>
        <v>:</v>
      </c>
      <c r="H8" s="170">
        <v>46.2</v>
      </c>
      <c r="I8" s="103">
        <f t="shared" si="2"/>
        <v>504</v>
      </c>
    </row>
    <row r="9" spans="1:9" s="34" customFormat="1" ht="13.5" customHeight="1">
      <c r="A9" s="66" t="str">
        <f t="shared" si="0"/>
        <v>6.</v>
      </c>
      <c r="B9" s="101"/>
      <c r="C9" s="132" t="s">
        <v>156</v>
      </c>
      <c r="D9" s="133">
        <v>1998</v>
      </c>
      <c r="E9" s="155" t="s">
        <v>125</v>
      </c>
      <c r="F9" s="133">
        <v>2</v>
      </c>
      <c r="G9" s="169" t="str">
        <f t="shared" si="1"/>
        <v>:</v>
      </c>
      <c r="H9" s="170">
        <v>46.4</v>
      </c>
      <c r="I9" s="103">
        <f t="shared" si="2"/>
        <v>502</v>
      </c>
    </row>
    <row r="10" spans="1:9" s="34" customFormat="1" ht="13.5" customHeight="1">
      <c r="A10" s="66" t="str">
        <f t="shared" si="0"/>
        <v>7.</v>
      </c>
      <c r="B10" s="101"/>
      <c r="C10" s="132" t="s">
        <v>182</v>
      </c>
      <c r="D10" s="133">
        <v>1998</v>
      </c>
      <c r="E10" s="155" t="s">
        <v>122</v>
      </c>
      <c r="F10" s="133">
        <v>2</v>
      </c>
      <c r="G10" s="169" t="str">
        <f t="shared" si="1"/>
        <v>:</v>
      </c>
      <c r="H10" s="170">
        <v>46.6</v>
      </c>
      <c r="I10" s="103">
        <f t="shared" si="2"/>
        <v>500</v>
      </c>
    </row>
    <row r="11" spans="1:9" s="34" customFormat="1" ht="13.5" customHeight="1">
      <c r="A11" s="66" t="str">
        <f t="shared" si="0"/>
        <v>8.</v>
      </c>
      <c r="B11" s="101"/>
      <c r="C11" s="132" t="s">
        <v>210</v>
      </c>
      <c r="D11" s="133">
        <v>2001</v>
      </c>
      <c r="E11" s="155" t="s">
        <v>191</v>
      </c>
      <c r="F11" s="133">
        <v>2</v>
      </c>
      <c r="G11" s="169" t="str">
        <f t="shared" si="1"/>
        <v>:</v>
      </c>
      <c r="H11" s="170">
        <v>49</v>
      </c>
      <c r="I11" s="103">
        <f t="shared" si="2"/>
        <v>474</v>
      </c>
    </row>
    <row r="12" spans="1:9" s="34" customFormat="1" ht="13.5" customHeight="1">
      <c r="A12" s="66" t="str">
        <f t="shared" si="0"/>
        <v>9.</v>
      </c>
      <c r="B12" s="101"/>
      <c r="C12" s="132" t="s">
        <v>170</v>
      </c>
      <c r="D12" s="133">
        <v>1999</v>
      </c>
      <c r="E12" s="155" t="s">
        <v>119</v>
      </c>
      <c r="F12" s="133">
        <v>2</v>
      </c>
      <c r="G12" s="169" t="str">
        <f t="shared" si="1"/>
        <v>:</v>
      </c>
      <c r="H12" s="170">
        <v>49.3</v>
      </c>
      <c r="I12" s="103">
        <f t="shared" si="2"/>
        <v>471</v>
      </c>
    </row>
    <row r="13" spans="1:9" s="34" customFormat="1" ht="13.5" customHeight="1">
      <c r="A13" s="66" t="str">
        <f t="shared" si="0"/>
        <v>10.</v>
      </c>
      <c r="B13" s="101"/>
      <c r="C13" s="132" t="s">
        <v>183</v>
      </c>
      <c r="D13" s="133">
        <v>1999</v>
      </c>
      <c r="E13" s="155" t="s">
        <v>122</v>
      </c>
      <c r="F13" s="133">
        <v>2</v>
      </c>
      <c r="G13" s="169" t="str">
        <f t="shared" si="1"/>
        <v>:</v>
      </c>
      <c r="H13" s="170">
        <v>49.7</v>
      </c>
      <c r="I13" s="103">
        <f t="shared" si="2"/>
        <v>467</v>
      </c>
    </row>
    <row r="14" spans="1:9" s="34" customFormat="1" ht="13.5" customHeight="1">
      <c r="A14" s="66" t="str">
        <f t="shared" si="0"/>
        <v>11.</v>
      </c>
      <c r="B14" s="101"/>
      <c r="C14" s="132" t="s">
        <v>171</v>
      </c>
      <c r="D14" s="133">
        <v>2001</v>
      </c>
      <c r="E14" s="155" t="s">
        <v>119</v>
      </c>
      <c r="F14" s="133">
        <v>2</v>
      </c>
      <c r="G14" s="169" t="str">
        <f t="shared" si="1"/>
        <v>:</v>
      </c>
      <c r="H14" s="170">
        <v>52.6</v>
      </c>
      <c r="I14" s="103">
        <f t="shared" si="2"/>
        <v>437</v>
      </c>
    </row>
    <row r="15" spans="1:9" s="34" customFormat="1" ht="13.5" customHeight="1">
      <c r="A15" s="66" t="str">
        <f t="shared" si="0"/>
        <v>12.</v>
      </c>
      <c r="B15" s="101"/>
      <c r="C15" s="132" t="s">
        <v>198</v>
      </c>
      <c r="D15" s="133">
        <v>1999</v>
      </c>
      <c r="E15" s="155" t="s">
        <v>121</v>
      </c>
      <c r="F15" s="133">
        <v>2</v>
      </c>
      <c r="G15" s="169" t="str">
        <f t="shared" si="1"/>
        <v>:</v>
      </c>
      <c r="H15" s="170">
        <v>55.7</v>
      </c>
      <c r="I15" s="103">
        <f t="shared" si="2"/>
        <v>406</v>
      </c>
    </row>
    <row r="16" spans="1:9" s="34" customFormat="1" ht="13.5" customHeight="1">
      <c r="A16" s="66" t="str">
        <f t="shared" si="0"/>
        <v>13.</v>
      </c>
      <c r="B16" s="101"/>
      <c r="C16" s="132" t="s">
        <v>184</v>
      </c>
      <c r="D16" s="133">
        <v>1998</v>
      </c>
      <c r="E16" s="155" t="s">
        <v>122</v>
      </c>
      <c r="F16" s="133">
        <v>2</v>
      </c>
      <c r="G16" s="169" t="str">
        <f t="shared" si="1"/>
        <v>:</v>
      </c>
      <c r="H16" s="170">
        <v>55.9</v>
      </c>
      <c r="I16" s="103">
        <f t="shared" si="2"/>
        <v>404</v>
      </c>
    </row>
    <row r="17" spans="1:9" s="34" customFormat="1" ht="13.5" customHeight="1">
      <c r="A17" s="66" t="str">
        <f t="shared" si="0"/>
        <v>14.</v>
      </c>
      <c r="B17" s="101"/>
      <c r="C17" s="132" t="s">
        <v>157</v>
      </c>
      <c r="D17" s="133">
        <v>1998</v>
      </c>
      <c r="E17" s="155" t="s">
        <v>125</v>
      </c>
      <c r="F17" s="133">
        <v>2</v>
      </c>
      <c r="G17" s="169" t="str">
        <f t="shared" si="1"/>
        <v>:</v>
      </c>
      <c r="H17" s="170">
        <v>59</v>
      </c>
      <c r="I17" s="103">
        <f t="shared" si="2"/>
        <v>375</v>
      </c>
    </row>
    <row r="18" spans="1:9" s="34" customFormat="1" ht="13.5" customHeight="1">
      <c r="A18" s="66" t="str">
        <f t="shared" si="0"/>
        <v>15.</v>
      </c>
      <c r="B18" s="101"/>
      <c r="C18" s="132" t="s">
        <v>147</v>
      </c>
      <c r="D18" s="133">
        <v>2001</v>
      </c>
      <c r="E18" s="155" t="s">
        <v>120</v>
      </c>
      <c r="F18" s="133">
        <v>3</v>
      </c>
      <c r="G18" s="169" t="str">
        <f t="shared" si="1"/>
        <v>:</v>
      </c>
      <c r="H18" s="170">
        <v>12.5</v>
      </c>
      <c r="I18" s="103">
        <f t="shared" si="2"/>
        <v>258</v>
      </c>
    </row>
    <row r="19" spans="1:9" s="34" customFormat="1" ht="13.5" customHeight="1">
      <c r="A19" s="67">
        <f t="shared" si="0"/>
      </c>
      <c r="B19" s="102"/>
      <c r="C19" s="37"/>
      <c r="D19" s="38"/>
      <c r="E19" s="38"/>
      <c r="F19" s="38"/>
      <c r="G19" s="64">
        <f t="shared" si="1"/>
      </c>
      <c r="H19" s="59"/>
      <c r="I19" s="103">
        <f aca="true" t="shared" si="3" ref="I19:I36">IF(H19&lt;&gt;"",(INT(POWER(254-(60*F19+H19),1.88)*0.11193)),"")</f>
      </c>
    </row>
    <row r="20" spans="1:9" s="34" customFormat="1" ht="13.5" customHeight="1">
      <c r="A20" s="66">
        <f aca="true" t="shared" si="4" ref="A20:A34">IF(F20&gt;0,(ROW()-3)&amp;".","")</f>
      </c>
      <c r="B20" s="101"/>
      <c r="D20" s="35"/>
      <c r="F20" s="35"/>
      <c r="G20" s="63">
        <f aca="true" t="shared" si="5" ref="G20:G34">IF(H20=0,"",":")</f>
      </c>
      <c r="H20" s="58"/>
      <c r="I20" s="103">
        <f t="shared" si="3"/>
      </c>
    </row>
    <row r="21" spans="1:9" s="34" customFormat="1" ht="13.5" customHeight="1">
      <c r="A21" s="66">
        <f t="shared" si="4"/>
      </c>
      <c r="B21" s="101"/>
      <c r="D21" s="35"/>
      <c r="F21" s="35"/>
      <c r="G21" s="63">
        <f t="shared" si="5"/>
      </c>
      <c r="H21" s="58"/>
      <c r="I21" s="103">
        <f t="shared" si="3"/>
      </c>
    </row>
    <row r="22" spans="1:9" s="34" customFormat="1" ht="13.5" customHeight="1">
      <c r="A22" s="66">
        <f t="shared" si="4"/>
      </c>
      <c r="B22" s="101"/>
      <c r="D22" s="35"/>
      <c r="F22" s="35"/>
      <c r="G22" s="63">
        <f t="shared" si="5"/>
      </c>
      <c r="H22" s="58"/>
      <c r="I22" s="103">
        <f t="shared" si="3"/>
      </c>
    </row>
    <row r="23" spans="1:9" s="34" customFormat="1" ht="13.5" customHeight="1">
      <c r="A23" s="66">
        <f t="shared" si="4"/>
      </c>
      <c r="B23" s="101"/>
      <c r="D23" s="35"/>
      <c r="F23" s="35"/>
      <c r="G23" s="63">
        <f t="shared" si="5"/>
      </c>
      <c r="H23" s="58"/>
      <c r="I23" s="103">
        <f t="shared" si="3"/>
      </c>
    </row>
    <row r="24" spans="1:9" s="34" customFormat="1" ht="13.5" customHeight="1">
      <c r="A24" s="66">
        <f t="shared" si="4"/>
      </c>
      <c r="B24" s="101"/>
      <c r="D24" s="35"/>
      <c r="F24" s="35"/>
      <c r="G24" s="63">
        <f t="shared" si="5"/>
      </c>
      <c r="H24" s="58"/>
      <c r="I24" s="103">
        <f t="shared" si="3"/>
      </c>
    </row>
    <row r="25" spans="1:9" s="34" customFormat="1" ht="13.5" customHeight="1">
      <c r="A25" s="66">
        <f t="shared" si="4"/>
      </c>
      <c r="B25" s="101"/>
      <c r="D25" s="35"/>
      <c r="F25" s="35"/>
      <c r="G25" s="63">
        <f t="shared" si="5"/>
      </c>
      <c r="H25" s="58"/>
      <c r="I25" s="103">
        <f t="shared" si="3"/>
      </c>
    </row>
    <row r="26" spans="1:9" s="34" customFormat="1" ht="13.5" customHeight="1">
      <c r="A26" s="66">
        <f t="shared" si="4"/>
      </c>
      <c r="B26" s="101"/>
      <c r="D26" s="35"/>
      <c r="F26" s="35"/>
      <c r="G26" s="63">
        <f t="shared" si="5"/>
      </c>
      <c r="H26" s="58"/>
      <c r="I26" s="103">
        <f t="shared" si="3"/>
      </c>
    </row>
    <row r="27" spans="1:9" s="34" customFormat="1" ht="13.5" customHeight="1">
      <c r="A27" s="66">
        <f t="shared" si="4"/>
      </c>
      <c r="B27" s="101"/>
      <c r="D27" s="35"/>
      <c r="F27" s="35"/>
      <c r="G27" s="63">
        <f t="shared" si="5"/>
      </c>
      <c r="H27" s="58"/>
      <c r="I27" s="103">
        <f t="shared" si="3"/>
      </c>
    </row>
    <row r="28" spans="1:9" s="34" customFormat="1" ht="13.5" customHeight="1">
      <c r="A28" s="66">
        <f t="shared" si="4"/>
      </c>
      <c r="B28" s="101"/>
      <c r="D28" s="35"/>
      <c r="F28" s="35"/>
      <c r="G28" s="63">
        <f t="shared" si="5"/>
      </c>
      <c r="H28" s="58"/>
      <c r="I28" s="103">
        <f t="shared" si="3"/>
      </c>
    </row>
    <row r="29" spans="1:9" s="34" customFormat="1" ht="13.5" customHeight="1">
      <c r="A29" s="66">
        <f t="shared" si="4"/>
      </c>
      <c r="B29" s="101"/>
      <c r="D29" s="35"/>
      <c r="F29" s="35"/>
      <c r="G29" s="63">
        <f t="shared" si="5"/>
      </c>
      <c r="H29" s="58"/>
      <c r="I29" s="103">
        <f t="shared" si="3"/>
      </c>
    </row>
    <row r="30" spans="1:9" s="34" customFormat="1" ht="13.5" customHeight="1">
      <c r="A30" s="66">
        <f t="shared" si="4"/>
      </c>
      <c r="B30" s="101"/>
      <c r="D30" s="35"/>
      <c r="F30" s="35"/>
      <c r="G30" s="63">
        <f t="shared" si="5"/>
      </c>
      <c r="H30" s="58"/>
      <c r="I30" s="103">
        <f t="shared" si="3"/>
      </c>
    </row>
    <row r="31" spans="1:9" s="34" customFormat="1" ht="13.5" customHeight="1">
      <c r="A31" s="66">
        <f t="shared" si="4"/>
      </c>
      <c r="B31" s="101"/>
      <c r="D31" s="35"/>
      <c r="F31" s="35"/>
      <c r="G31" s="63">
        <f t="shared" si="5"/>
      </c>
      <c r="H31" s="58"/>
      <c r="I31" s="103">
        <f t="shared" si="3"/>
      </c>
    </row>
    <row r="32" spans="1:9" s="34" customFormat="1" ht="13.5" customHeight="1">
      <c r="A32" s="66">
        <f t="shared" si="4"/>
      </c>
      <c r="B32" s="101"/>
      <c r="D32" s="35"/>
      <c r="F32" s="35"/>
      <c r="G32" s="63">
        <f t="shared" si="5"/>
      </c>
      <c r="H32" s="58"/>
      <c r="I32" s="103">
        <f t="shared" si="3"/>
      </c>
    </row>
    <row r="33" spans="1:9" s="34" customFormat="1" ht="13.5" customHeight="1">
      <c r="A33" s="66">
        <f t="shared" si="4"/>
      </c>
      <c r="B33" s="101"/>
      <c r="D33" s="35"/>
      <c r="F33" s="35"/>
      <c r="G33" s="63">
        <f t="shared" si="5"/>
      </c>
      <c r="H33" s="58"/>
      <c r="I33" s="103">
        <f t="shared" si="3"/>
      </c>
    </row>
    <row r="34" spans="1:9" s="34" customFormat="1" ht="13.5" customHeight="1">
      <c r="A34" s="67">
        <f t="shared" si="4"/>
      </c>
      <c r="B34" s="102"/>
      <c r="C34" s="37"/>
      <c r="D34" s="38"/>
      <c r="E34" s="37"/>
      <c r="F34" s="38"/>
      <c r="G34" s="64">
        <f t="shared" si="5"/>
      </c>
      <c r="H34" s="59"/>
      <c r="I34" s="103">
        <f t="shared" si="3"/>
      </c>
    </row>
    <row r="35" spans="1:9" s="34" customFormat="1" ht="13.5" customHeight="1">
      <c r="A35" s="66">
        <f>IF(F35&gt;0,(ROW()-3)&amp;".","")</f>
      </c>
      <c r="B35" s="101"/>
      <c r="D35" s="35"/>
      <c r="F35" s="35"/>
      <c r="G35" s="63">
        <f>IF(H35=0,"",":")</f>
      </c>
      <c r="H35" s="58"/>
      <c r="I35" s="103">
        <f t="shared" si="3"/>
      </c>
    </row>
    <row r="36" spans="1:9" s="34" customFormat="1" ht="13.5" customHeight="1" thickBot="1">
      <c r="A36" s="68">
        <f>IF(F36&gt;0,(ROW()-3)&amp;".","")</f>
      </c>
      <c r="B36" s="104"/>
      <c r="C36" s="39"/>
      <c r="D36" s="40"/>
      <c r="E36" s="39"/>
      <c r="F36" s="40"/>
      <c r="G36" s="65">
        <f>IF(H36=0,"",":")</f>
      </c>
      <c r="H36" s="60"/>
      <c r="I36" s="103">
        <f t="shared" si="3"/>
      </c>
    </row>
  </sheetData>
  <sheetProtection/>
  <dataValidations count="3">
    <dataValidation allowBlank="1" showInputMessage="1" showErrorMessage="1" prompt="Buňka obsahuje vzorec, NEPŘEPSAT!" sqref="I4:I36"/>
    <dataValidation allowBlank="1" showInputMessage="1" showErrorMessage="1" prompt="Buňka obsahuje vzorec. Nevyplňovat!" sqref="A4:A36"/>
    <dataValidation type="whole" operator="lessThanOrEqual" allowBlank="1" showInputMessage="1" showErrorMessage="1" prompt="Dvojtečka se udělá sama, až napíšeš sekundy" sqref="G4:G36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L4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0" t="s">
        <v>53</v>
      </c>
      <c r="C3" s="161" t="s">
        <v>22</v>
      </c>
      <c r="D3" s="162" t="s">
        <v>26</v>
      </c>
      <c r="E3" s="161" t="s">
        <v>52</v>
      </c>
      <c r="F3" s="167" t="s">
        <v>23</v>
      </c>
      <c r="G3" s="30" t="s">
        <v>24</v>
      </c>
    </row>
    <row r="4" spans="1:12" s="31" customFormat="1" ht="13.5" customHeight="1">
      <c r="A4" s="66" t="str">
        <f aca="true" t="shared" si="0" ref="A4:A28">IF(F4&gt;0,(ROW()-3)&amp;".","")</f>
        <v>1.</v>
      </c>
      <c r="B4" s="101"/>
      <c r="C4" s="136" t="s">
        <v>135</v>
      </c>
      <c r="D4" s="133">
        <v>1998</v>
      </c>
      <c r="E4" s="137" t="s">
        <v>121</v>
      </c>
      <c r="F4" s="137">
        <v>156</v>
      </c>
      <c r="G4" s="103">
        <f aca="true" t="shared" si="1" ref="G4:G20">IF(F4&gt;0,(INT(POWER(F4-75,1.348)*1.84523)),"")</f>
        <v>689</v>
      </c>
      <c r="H4" s="108" t="s">
        <v>54</v>
      </c>
      <c r="I4" s="109"/>
      <c r="J4" s="109"/>
      <c r="K4" s="109"/>
      <c r="L4" s="109"/>
    </row>
    <row r="5" spans="1:12" s="31" customFormat="1" ht="13.5" customHeight="1">
      <c r="A5" s="66" t="str">
        <f t="shared" si="0"/>
        <v>2.</v>
      </c>
      <c r="B5" s="101"/>
      <c r="C5" s="136" t="s">
        <v>168</v>
      </c>
      <c r="D5" s="137">
        <v>2001</v>
      </c>
      <c r="E5" s="137" t="s">
        <v>119</v>
      </c>
      <c r="F5" s="137">
        <v>148</v>
      </c>
      <c r="G5" s="103">
        <f t="shared" si="1"/>
        <v>599</v>
      </c>
      <c r="H5" s="109" t="s">
        <v>55</v>
      </c>
      <c r="I5" s="109"/>
      <c r="J5" s="109"/>
      <c r="K5" s="109"/>
      <c r="L5" s="109"/>
    </row>
    <row r="6" spans="1:12" s="31" customFormat="1" ht="13.5" customHeight="1">
      <c r="A6" s="66" t="str">
        <f t="shared" si="0"/>
        <v>3.</v>
      </c>
      <c r="B6" s="101"/>
      <c r="C6" s="132" t="s">
        <v>179</v>
      </c>
      <c r="D6" s="133">
        <v>2000</v>
      </c>
      <c r="E6" s="133" t="s">
        <v>122</v>
      </c>
      <c r="F6" s="133">
        <v>140</v>
      </c>
      <c r="G6" s="103">
        <f t="shared" si="1"/>
        <v>512</v>
      </c>
      <c r="H6" s="111" t="s">
        <v>56</v>
      </c>
      <c r="I6" s="111"/>
      <c r="J6" s="111"/>
      <c r="K6" s="111"/>
      <c r="L6" s="110"/>
    </row>
    <row r="7" spans="1:12" s="31" customFormat="1" ht="13.5" customHeight="1">
      <c r="A7" s="66" t="str">
        <f t="shared" si="0"/>
        <v>4.</v>
      </c>
      <c r="B7" s="101"/>
      <c r="C7" s="132" t="s">
        <v>199</v>
      </c>
      <c r="D7" s="133">
        <v>2001</v>
      </c>
      <c r="E7" s="137" t="s">
        <v>123</v>
      </c>
      <c r="F7" s="133">
        <v>140</v>
      </c>
      <c r="G7" s="103">
        <f t="shared" si="1"/>
        <v>512</v>
      </c>
      <c r="H7" s="111" t="s">
        <v>57</v>
      </c>
      <c r="I7" s="111"/>
      <c r="J7" s="111"/>
      <c r="K7" s="111"/>
      <c r="L7" s="110"/>
    </row>
    <row r="8" spans="1:12" s="31" customFormat="1" ht="13.5" customHeight="1">
      <c r="A8" s="66" t="str">
        <f t="shared" si="0"/>
        <v>5.</v>
      </c>
      <c r="B8" s="101"/>
      <c r="C8" s="136" t="s">
        <v>185</v>
      </c>
      <c r="D8" s="137">
        <v>2000</v>
      </c>
      <c r="E8" s="137" t="s">
        <v>122</v>
      </c>
      <c r="F8" s="137">
        <v>136</v>
      </c>
      <c r="G8" s="103">
        <f t="shared" si="1"/>
        <v>470</v>
      </c>
      <c r="H8" s="46" t="s">
        <v>27</v>
      </c>
      <c r="I8" s="46"/>
      <c r="J8" s="46"/>
      <c r="K8" s="46"/>
      <c r="L8" s="110"/>
    </row>
    <row r="9" spans="1:7" s="31" customFormat="1" ht="13.5" customHeight="1">
      <c r="A9" s="66" t="str">
        <f t="shared" si="0"/>
        <v>6.</v>
      </c>
      <c r="B9" s="101"/>
      <c r="C9" s="136" t="s">
        <v>192</v>
      </c>
      <c r="D9" s="137">
        <v>1998</v>
      </c>
      <c r="E9" s="137" t="s">
        <v>191</v>
      </c>
      <c r="F9" s="137">
        <v>136</v>
      </c>
      <c r="G9" s="103">
        <f t="shared" si="1"/>
        <v>470</v>
      </c>
    </row>
    <row r="10" spans="1:7" s="31" customFormat="1" ht="13.5" customHeight="1">
      <c r="A10" s="66" t="str">
        <f t="shared" si="0"/>
        <v>7.</v>
      </c>
      <c r="B10" s="101"/>
      <c r="C10" s="136" t="s">
        <v>136</v>
      </c>
      <c r="D10" s="133">
        <v>2001</v>
      </c>
      <c r="E10" s="137" t="s">
        <v>121</v>
      </c>
      <c r="F10" s="137">
        <v>132</v>
      </c>
      <c r="G10" s="103">
        <f t="shared" si="1"/>
        <v>429</v>
      </c>
    </row>
    <row r="11" spans="1:7" s="31" customFormat="1" ht="13.5" customHeight="1">
      <c r="A11" s="66" t="str">
        <f t="shared" si="0"/>
        <v>8.</v>
      </c>
      <c r="B11" s="101"/>
      <c r="C11" s="132" t="s">
        <v>144</v>
      </c>
      <c r="D11" s="133">
        <v>1998</v>
      </c>
      <c r="E11" s="137" t="s">
        <v>120</v>
      </c>
      <c r="F11" s="133">
        <v>132</v>
      </c>
      <c r="G11" s="103">
        <f t="shared" si="1"/>
        <v>429</v>
      </c>
    </row>
    <row r="12" spans="1:7" s="31" customFormat="1" ht="13.5" customHeight="1">
      <c r="A12" s="66" t="str">
        <f t="shared" si="0"/>
        <v>9.</v>
      </c>
      <c r="B12" s="101"/>
      <c r="C12" s="136" t="s">
        <v>173</v>
      </c>
      <c r="D12" s="137">
        <v>2000</v>
      </c>
      <c r="E12" s="137" t="s">
        <v>119</v>
      </c>
      <c r="F12" s="137">
        <v>132</v>
      </c>
      <c r="G12" s="103">
        <f t="shared" si="1"/>
        <v>429</v>
      </c>
    </row>
    <row r="13" spans="1:7" s="31" customFormat="1" ht="13.5" customHeight="1">
      <c r="A13" s="66" t="str">
        <f t="shared" si="0"/>
        <v>10.</v>
      </c>
      <c r="B13" s="101"/>
      <c r="C13" s="136" t="s">
        <v>201</v>
      </c>
      <c r="D13" s="137">
        <v>2001</v>
      </c>
      <c r="E13" s="137" t="s">
        <v>123</v>
      </c>
      <c r="F13" s="137">
        <v>132</v>
      </c>
      <c r="G13" s="103">
        <f t="shared" si="1"/>
        <v>429</v>
      </c>
    </row>
    <row r="14" spans="1:7" s="31" customFormat="1" ht="13.5" customHeight="1">
      <c r="A14" s="66" t="str">
        <f t="shared" si="0"/>
        <v>11.</v>
      </c>
      <c r="B14" s="101"/>
      <c r="C14" s="136" t="s">
        <v>202</v>
      </c>
      <c r="D14" s="137">
        <v>1997</v>
      </c>
      <c r="E14" s="137" t="s">
        <v>120</v>
      </c>
      <c r="F14" s="137">
        <v>132</v>
      </c>
      <c r="G14" s="103">
        <f t="shared" si="1"/>
        <v>429</v>
      </c>
    </row>
    <row r="15" spans="1:7" s="31" customFormat="1" ht="13.5" customHeight="1">
      <c r="A15" s="66" t="str">
        <f t="shared" si="0"/>
        <v>12.</v>
      </c>
      <c r="B15" s="101"/>
      <c r="C15" s="136" t="s">
        <v>193</v>
      </c>
      <c r="D15" s="137">
        <v>2001</v>
      </c>
      <c r="E15" s="137" t="s">
        <v>191</v>
      </c>
      <c r="F15" s="137">
        <v>132</v>
      </c>
      <c r="G15" s="103">
        <f t="shared" si="1"/>
        <v>429</v>
      </c>
    </row>
    <row r="16" spans="1:7" s="31" customFormat="1" ht="13.5" customHeight="1">
      <c r="A16" s="66" t="str">
        <f t="shared" si="0"/>
        <v>13.</v>
      </c>
      <c r="B16" s="101"/>
      <c r="C16" s="136" t="s">
        <v>203</v>
      </c>
      <c r="D16" s="137">
        <v>1999</v>
      </c>
      <c r="E16" s="137" t="s">
        <v>122</v>
      </c>
      <c r="F16" s="137">
        <v>132</v>
      </c>
      <c r="G16" s="103">
        <f t="shared" si="1"/>
        <v>429</v>
      </c>
    </row>
    <row r="17" spans="1:7" s="31" customFormat="1" ht="13.5" customHeight="1">
      <c r="A17" s="66" t="str">
        <f t="shared" si="0"/>
        <v>14.</v>
      </c>
      <c r="B17" s="101"/>
      <c r="C17" s="132" t="s">
        <v>158</v>
      </c>
      <c r="D17" s="133">
        <v>1999</v>
      </c>
      <c r="E17" s="133" t="s">
        <v>125</v>
      </c>
      <c r="F17" s="133">
        <v>128</v>
      </c>
      <c r="G17" s="103">
        <f t="shared" si="1"/>
        <v>389</v>
      </c>
    </row>
    <row r="18" spans="1:7" s="31" customFormat="1" ht="13.5" customHeight="1">
      <c r="A18" s="66" t="str">
        <f t="shared" si="0"/>
        <v>15.</v>
      </c>
      <c r="B18" s="101"/>
      <c r="C18" s="132" t="s">
        <v>159</v>
      </c>
      <c r="D18" s="133">
        <v>2000</v>
      </c>
      <c r="E18" s="133" t="s">
        <v>125</v>
      </c>
      <c r="F18" s="133">
        <v>128</v>
      </c>
      <c r="G18" s="103">
        <f t="shared" si="1"/>
        <v>389</v>
      </c>
    </row>
    <row r="19" spans="1:7" s="31" customFormat="1" ht="13.5" customHeight="1">
      <c r="A19" s="66" t="str">
        <f t="shared" si="0"/>
        <v>16.</v>
      </c>
      <c r="B19" s="101"/>
      <c r="C19" s="136" t="s">
        <v>172</v>
      </c>
      <c r="D19" s="137">
        <v>1998</v>
      </c>
      <c r="E19" s="137" t="s">
        <v>119</v>
      </c>
      <c r="F19" s="137">
        <v>128</v>
      </c>
      <c r="G19" s="103">
        <f t="shared" si="1"/>
        <v>389</v>
      </c>
    </row>
    <row r="20" spans="1:7" s="31" customFormat="1" ht="13.5" customHeight="1">
      <c r="A20" s="66" t="str">
        <f t="shared" si="0"/>
        <v>17.</v>
      </c>
      <c r="B20" s="101"/>
      <c r="C20" s="136" t="s">
        <v>200</v>
      </c>
      <c r="D20" s="137">
        <v>2001</v>
      </c>
      <c r="E20" s="137" t="s">
        <v>123</v>
      </c>
      <c r="F20" s="137">
        <v>124</v>
      </c>
      <c r="G20" s="103">
        <f t="shared" si="1"/>
        <v>350</v>
      </c>
    </row>
    <row r="21" spans="1:7" s="31" customFormat="1" ht="13.5" customHeight="1">
      <c r="A21" s="66">
        <f t="shared" si="0"/>
      </c>
      <c r="B21" s="101"/>
      <c r="C21" s="153"/>
      <c r="D21" s="154"/>
      <c r="E21" s="156"/>
      <c r="F21" s="154"/>
      <c r="G21" s="103">
        <f aca="true" t="shared" si="2" ref="G21:G45">IF(F21&gt;0,(INT(POWER(F21-75,1.348)*1.84523)),"")</f>
      </c>
    </row>
    <row r="22" spans="1:7" s="31" customFormat="1" ht="13.5" customHeight="1">
      <c r="A22" s="66">
        <f t="shared" si="0"/>
      </c>
      <c r="B22" s="101"/>
      <c r="C22" s="153"/>
      <c r="D22" s="154"/>
      <c r="E22" s="156"/>
      <c r="F22" s="154"/>
      <c r="G22" s="103">
        <f t="shared" si="2"/>
      </c>
    </row>
    <row r="23" spans="1:7" s="31" customFormat="1" ht="13.5" customHeight="1">
      <c r="A23" s="66">
        <f t="shared" si="0"/>
      </c>
      <c r="B23" s="101"/>
      <c r="C23" s="153"/>
      <c r="D23" s="154"/>
      <c r="E23" s="156"/>
      <c r="F23" s="154"/>
      <c r="G23" s="103">
        <f t="shared" si="2"/>
      </c>
    </row>
    <row r="24" spans="1:7" s="31" customFormat="1" ht="13.5" customHeight="1">
      <c r="A24" s="66">
        <f t="shared" si="0"/>
      </c>
      <c r="B24" s="101"/>
      <c r="C24" s="153"/>
      <c r="D24" s="154"/>
      <c r="E24" s="156"/>
      <c r="F24" s="154"/>
      <c r="G24" s="103">
        <f t="shared" si="2"/>
      </c>
    </row>
    <row r="25" spans="1:7" s="31" customFormat="1" ht="13.5" customHeight="1">
      <c r="A25" s="66">
        <f t="shared" si="0"/>
      </c>
      <c r="B25" s="101"/>
      <c r="C25" s="34"/>
      <c r="D25" s="35"/>
      <c r="E25" s="34"/>
      <c r="F25" s="35"/>
      <c r="G25" s="103">
        <f t="shared" si="2"/>
      </c>
    </row>
    <row r="26" spans="1:7" s="31" customFormat="1" ht="13.5" customHeight="1">
      <c r="A26" s="66">
        <f t="shared" si="0"/>
      </c>
      <c r="B26" s="101"/>
      <c r="C26" s="34"/>
      <c r="D26" s="35"/>
      <c r="E26" s="34"/>
      <c r="F26" s="35"/>
      <c r="G26" s="103">
        <f t="shared" si="2"/>
      </c>
    </row>
    <row r="27" spans="1:7" s="31" customFormat="1" ht="13.5" customHeight="1">
      <c r="A27" s="66">
        <f t="shared" si="0"/>
      </c>
      <c r="B27" s="101"/>
      <c r="C27" s="34"/>
      <c r="D27" s="35"/>
      <c r="E27" s="34"/>
      <c r="F27" s="35"/>
      <c r="G27" s="103">
        <f t="shared" si="2"/>
      </c>
    </row>
    <row r="28" spans="1:7" s="31" customFormat="1" ht="13.5" customHeight="1">
      <c r="A28" s="67">
        <f t="shared" si="0"/>
      </c>
      <c r="B28" s="102"/>
      <c r="C28" s="37"/>
      <c r="D28" s="38"/>
      <c r="E28" s="37"/>
      <c r="F28" s="38"/>
      <c r="G28" s="103">
        <f t="shared" si="2"/>
      </c>
    </row>
    <row r="29" spans="1:7" s="31" customFormat="1" ht="13.5" customHeight="1">
      <c r="A29" s="66">
        <f aca="true" t="shared" si="3" ref="A29:A45">IF(F29&gt;0,(ROW()-3)&amp;".","")</f>
      </c>
      <c r="B29" s="101"/>
      <c r="C29" s="34"/>
      <c r="D29" s="35"/>
      <c r="E29" s="34"/>
      <c r="F29" s="35"/>
      <c r="G29" s="103">
        <f t="shared" si="2"/>
      </c>
    </row>
    <row r="30" spans="1:7" s="31" customFormat="1" ht="13.5" customHeight="1">
      <c r="A30" s="66">
        <f t="shared" si="3"/>
      </c>
      <c r="B30" s="101"/>
      <c r="C30" s="34"/>
      <c r="D30" s="35"/>
      <c r="E30" s="34"/>
      <c r="F30" s="35"/>
      <c r="G30" s="103">
        <f t="shared" si="2"/>
      </c>
    </row>
    <row r="31" spans="1:7" s="31" customFormat="1" ht="13.5" customHeight="1">
      <c r="A31" s="66">
        <f t="shared" si="3"/>
      </c>
      <c r="B31" s="101"/>
      <c r="C31" s="34"/>
      <c r="D31" s="35"/>
      <c r="E31" s="34"/>
      <c r="F31" s="35"/>
      <c r="G31" s="103">
        <f t="shared" si="2"/>
      </c>
    </row>
    <row r="32" spans="1:7" s="31" customFormat="1" ht="13.5" customHeight="1">
      <c r="A32" s="66">
        <f t="shared" si="3"/>
      </c>
      <c r="B32" s="101"/>
      <c r="C32" s="34"/>
      <c r="D32" s="35"/>
      <c r="E32" s="34"/>
      <c r="F32" s="35"/>
      <c r="G32" s="103">
        <f t="shared" si="2"/>
      </c>
    </row>
    <row r="33" spans="1:7" s="31" customFormat="1" ht="13.5" customHeight="1">
      <c r="A33" s="66">
        <f t="shared" si="3"/>
      </c>
      <c r="B33" s="101"/>
      <c r="C33" s="34"/>
      <c r="D33" s="35"/>
      <c r="E33" s="34"/>
      <c r="F33" s="35"/>
      <c r="G33" s="103">
        <f t="shared" si="2"/>
      </c>
    </row>
    <row r="34" spans="1:7" s="31" customFormat="1" ht="13.5" customHeight="1">
      <c r="A34" s="66">
        <f t="shared" si="3"/>
      </c>
      <c r="B34" s="101"/>
      <c r="C34" s="34"/>
      <c r="D34" s="35"/>
      <c r="E34" s="34"/>
      <c r="F34" s="35"/>
      <c r="G34" s="103">
        <f t="shared" si="2"/>
      </c>
    </row>
    <row r="35" spans="1:7" s="31" customFormat="1" ht="13.5" customHeight="1">
      <c r="A35" s="66">
        <f t="shared" si="3"/>
      </c>
      <c r="B35" s="101"/>
      <c r="C35" s="34"/>
      <c r="D35" s="35"/>
      <c r="E35" s="34"/>
      <c r="F35" s="35"/>
      <c r="G35" s="103">
        <f t="shared" si="2"/>
      </c>
    </row>
    <row r="36" spans="1:7" s="31" customFormat="1" ht="13.5" customHeight="1">
      <c r="A36" s="66">
        <f t="shared" si="3"/>
      </c>
      <c r="B36" s="101"/>
      <c r="C36" s="34"/>
      <c r="D36" s="35"/>
      <c r="E36" s="34"/>
      <c r="F36" s="35"/>
      <c r="G36" s="103">
        <f t="shared" si="2"/>
      </c>
    </row>
    <row r="37" spans="1:7" s="31" customFormat="1" ht="13.5" customHeight="1">
      <c r="A37" s="66">
        <f t="shared" si="3"/>
      </c>
      <c r="B37" s="101"/>
      <c r="C37" s="34"/>
      <c r="D37" s="35"/>
      <c r="E37" s="34"/>
      <c r="F37" s="35"/>
      <c r="G37" s="103">
        <f t="shared" si="2"/>
      </c>
    </row>
    <row r="38" spans="1:7" s="31" customFormat="1" ht="13.5" customHeight="1">
      <c r="A38" s="66">
        <f t="shared" si="3"/>
      </c>
      <c r="B38" s="101"/>
      <c r="C38" s="34"/>
      <c r="D38" s="35"/>
      <c r="E38" s="34"/>
      <c r="F38" s="35"/>
      <c r="G38" s="103">
        <f t="shared" si="2"/>
      </c>
    </row>
    <row r="39" spans="1:7" s="31" customFormat="1" ht="13.5" customHeight="1">
      <c r="A39" s="66">
        <f t="shared" si="3"/>
      </c>
      <c r="B39" s="101"/>
      <c r="C39" s="34"/>
      <c r="D39" s="35"/>
      <c r="E39" s="34"/>
      <c r="F39" s="35"/>
      <c r="G39" s="103">
        <f t="shared" si="2"/>
      </c>
    </row>
    <row r="40" spans="1:7" s="31" customFormat="1" ht="13.5" customHeight="1">
      <c r="A40" s="66">
        <f t="shared" si="3"/>
      </c>
      <c r="B40" s="101"/>
      <c r="C40" s="34"/>
      <c r="D40" s="35"/>
      <c r="E40" s="34"/>
      <c r="F40" s="35"/>
      <c r="G40" s="103">
        <f t="shared" si="2"/>
      </c>
    </row>
    <row r="41" spans="1:7" s="31" customFormat="1" ht="13.5" customHeight="1">
      <c r="A41" s="66">
        <f t="shared" si="3"/>
      </c>
      <c r="B41" s="101"/>
      <c r="C41" s="34"/>
      <c r="D41" s="35"/>
      <c r="E41" s="34"/>
      <c r="F41" s="35"/>
      <c r="G41" s="103">
        <f t="shared" si="2"/>
      </c>
    </row>
    <row r="42" spans="1:7" s="31" customFormat="1" ht="13.5" customHeight="1">
      <c r="A42" s="66">
        <f t="shared" si="3"/>
      </c>
      <c r="B42" s="101"/>
      <c r="C42" s="34"/>
      <c r="D42" s="35"/>
      <c r="E42" s="34"/>
      <c r="F42" s="35"/>
      <c r="G42" s="103">
        <f t="shared" si="2"/>
      </c>
    </row>
    <row r="43" spans="1:7" s="31" customFormat="1" ht="13.5" customHeight="1">
      <c r="A43" s="66">
        <f t="shared" si="3"/>
      </c>
      <c r="B43" s="101"/>
      <c r="C43" s="34"/>
      <c r="D43" s="35"/>
      <c r="E43" s="34"/>
      <c r="F43" s="35"/>
      <c r="G43" s="103">
        <f t="shared" si="2"/>
      </c>
    </row>
    <row r="44" spans="1:7" s="31" customFormat="1" ht="13.5" customHeight="1">
      <c r="A44" s="66">
        <f t="shared" si="3"/>
      </c>
      <c r="B44" s="101"/>
      <c r="C44" s="34"/>
      <c r="D44" s="35"/>
      <c r="E44" s="34"/>
      <c r="F44" s="35"/>
      <c r="G44" s="103">
        <f t="shared" si="2"/>
      </c>
    </row>
    <row r="45" spans="1:7" s="31" customFormat="1" ht="13.5" customHeight="1" thickBot="1">
      <c r="A45" s="68">
        <f t="shared" si="3"/>
      </c>
      <c r="B45" s="104"/>
      <c r="C45" s="39"/>
      <c r="D45" s="40"/>
      <c r="E45" s="39"/>
      <c r="F45" s="40"/>
      <c r="G45" s="103">
        <f t="shared" si="2"/>
      </c>
    </row>
  </sheetData>
  <sheetProtection/>
  <dataValidations count="2">
    <dataValidation allowBlank="1" showInputMessage="1" showErrorMessage="1" prompt="Buňka obsahuje vzorec, NEPŘEPSAT!" sqref="G4:G45"/>
    <dataValidation allowBlank="1" showInputMessage="1" showErrorMessage="1" prompt="Buňka obsahuje vzorec. Nevyplňovat!" sqref="A4:A45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4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0" t="s">
        <v>53</v>
      </c>
      <c r="C3" s="161" t="s">
        <v>22</v>
      </c>
      <c r="D3" s="162" t="s">
        <v>26</v>
      </c>
      <c r="E3" s="161" t="s">
        <v>52</v>
      </c>
      <c r="F3" s="167" t="s">
        <v>23</v>
      </c>
      <c r="G3" s="30" t="s">
        <v>24</v>
      </c>
    </row>
    <row r="4" spans="1:12" s="34" customFormat="1" ht="13.5" customHeight="1">
      <c r="A4" s="66" t="str">
        <f aca="true" t="shared" si="0" ref="A4:A33">IF(F4&gt;0,(ROW()-3)&amp;".","")</f>
        <v>1.</v>
      </c>
      <c r="B4" s="101"/>
      <c r="C4" s="139" t="s">
        <v>135</v>
      </c>
      <c r="D4" s="133">
        <v>1998</v>
      </c>
      <c r="E4" s="138" t="s">
        <v>121</v>
      </c>
      <c r="F4" s="140">
        <v>487</v>
      </c>
      <c r="G4" s="103">
        <f aca="true" t="shared" si="1" ref="G4:G23">IF(F4&gt;0,(INT(POWER(F4-210,1.41)*0.188807)),"")</f>
        <v>524</v>
      </c>
      <c r="H4" s="109" t="s">
        <v>55</v>
      </c>
      <c r="I4" s="109"/>
      <c r="J4" s="109"/>
      <c r="K4" s="109"/>
      <c r="L4" s="109"/>
    </row>
    <row r="5" spans="1:12" s="34" customFormat="1" ht="13.5" customHeight="1">
      <c r="A5" s="66" t="str">
        <f t="shared" si="0"/>
        <v>2.</v>
      </c>
      <c r="B5" s="101"/>
      <c r="C5" s="136" t="s">
        <v>137</v>
      </c>
      <c r="D5" s="133">
        <v>1998</v>
      </c>
      <c r="E5" s="138" t="s">
        <v>121</v>
      </c>
      <c r="F5" s="137">
        <v>471</v>
      </c>
      <c r="G5" s="103">
        <f t="shared" si="1"/>
        <v>482</v>
      </c>
      <c r="H5" s="46" t="s">
        <v>31</v>
      </c>
      <c r="I5" s="46"/>
      <c r="J5" s="46"/>
      <c r="K5" s="46"/>
      <c r="L5" s="110"/>
    </row>
    <row r="6" spans="1:12" s="34" customFormat="1" ht="13.5" customHeight="1">
      <c r="A6" s="66" t="str">
        <f t="shared" si="0"/>
        <v>3.</v>
      </c>
      <c r="B6" s="101"/>
      <c r="C6" s="136" t="s">
        <v>195</v>
      </c>
      <c r="D6" s="137">
        <v>2000</v>
      </c>
      <c r="E6" s="138" t="s">
        <v>123</v>
      </c>
      <c r="F6" s="137">
        <v>467</v>
      </c>
      <c r="G6" s="103">
        <f t="shared" si="1"/>
        <v>472</v>
      </c>
      <c r="H6" s="111" t="s">
        <v>56</v>
      </c>
      <c r="I6" s="111"/>
      <c r="J6" s="111"/>
      <c r="K6" s="111"/>
      <c r="L6" s="110"/>
    </row>
    <row r="7" spans="1:12" s="34" customFormat="1" ht="13.5" customHeight="1">
      <c r="A7" s="66" t="str">
        <f t="shared" si="0"/>
        <v>4.</v>
      </c>
      <c r="B7" s="101"/>
      <c r="C7" s="136" t="s">
        <v>189</v>
      </c>
      <c r="D7" s="137">
        <v>2001</v>
      </c>
      <c r="E7" s="138" t="s">
        <v>123</v>
      </c>
      <c r="F7" s="137">
        <v>465</v>
      </c>
      <c r="G7" s="103">
        <f t="shared" si="1"/>
        <v>466</v>
      </c>
      <c r="H7" s="46" t="s">
        <v>27</v>
      </c>
      <c r="I7" s="46"/>
      <c r="J7" s="46"/>
      <c r="K7" s="46"/>
      <c r="L7" s="110"/>
    </row>
    <row r="8" spans="1:7" s="34" customFormat="1" ht="13.5" customHeight="1">
      <c r="A8" s="66" t="str">
        <f t="shared" si="0"/>
        <v>5.</v>
      </c>
      <c r="B8" s="101"/>
      <c r="C8" s="136" t="s">
        <v>172</v>
      </c>
      <c r="D8" s="137">
        <v>1998</v>
      </c>
      <c r="E8" s="138" t="s">
        <v>119</v>
      </c>
      <c r="F8" s="137">
        <v>464</v>
      </c>
      <c r="G8" s="103">
        <f t="shared" si="1"/>
        <v>464</v>
      </c>
    </row>
    <row r="9" spans="1:7" s="34" customFormat="1" ht="13.5" customHeight="1">
      <c r="A9" s="66" t="str">
        <f t="shared" si="0"/>
        <v>6.</v>
      </c>
      <c r="B9" s="101"/>
      <c r="C9" s="136" t="s">
        <v>167</v>
      </c>
      <c r="D9" s="137">
        <v>2000</v>
      </c>
      <c r="E9" s="138" t="s">
        <v>119</v>
      </c>
      <c r="F9" s="137">
        <v>447</v>
      </c>
      <c r="G9" s="103">
        <f t="shared" si="1"/>
        <v>421</v>
      </c>
    </row>
    <row r="10" spans="1:7" s="34" customFormat="1" ht="13.5" customHeight="1">
      <c r="A10" s="66" t="str">
        <f t="shared" si="0"/>
        <v>7.</v>
      </c>
      <c r="B10" s="101"/>
      <c r="C10" s="139" t="s">
        <v>192</v>
      </c>
      <c r="D10" s="140">
        <v>1998</v>
      </c>
      <c r="E10" s="138" t="s">
        <v>191</v>
      </c>
      <c r="F10" s="140">
        <v>444</v>
      </c>
      <c r="G10" s="103">
        <f t="shared" si="1"/>
        <v>413</v>
      </c>
    </row>
    <row r="11" spans="1:7" s="34" customFormat="1" ht="13.5" customHeight="1">
      <c r="A11" s="66" t="str">
        <f t="shared" si="0"/>
        <v>8.</v>
      </c>
      <c r="B11" s="101"/>
      <c r="C11" s="136" t="s">
        <v>190</v>
      </c>
      <c r="D11" s="137">
        <v>2001</v>
      </c>
      <c r="E11" s="138" t="s">
        <v>123</v>
      </c>
      <c r="F11" s="137">
        <v>442</v>
      </c>
      <c r="G11" s="103">
        <f t="shared" si="1"/>
        <v>408</v>
      </c>
    </row>
    <row r="12" spans="1:7" s="34" customFormat="1" ht="13.5" customHeight="1">
      <c r="A12" s="66" t="str">
        <f t="shared" si="0"/>
        <v>9.</v>
      </c>
      <c r="B12" s="101"/>
      <c r="C12" s="132" t="s">
        <v>148</v>
      </c>
      <c r="D12" s="133">
        <v>1998</v>
      </c>
      <c r="E12" s="138" t="s">
        <v>120</v>
      </c>
      <c r="F12" s="133">
        <v>439</v>
      </c>
      <c r="G12" s="103">
        <f t="shared" si="1"/>
        <v>401</v>
      </c>
    </row>
    <row r="13" spans="1:7" s="34" customFormat="1" ht="13.5" customHeight="1">
      <c r="A13" s="66" t="str">
        <f t="shared" si="0"/>
        <v>10.</v>
      </c>
      <c r="B13" s="101"/>
      <c r="C13" s="132" t="s">
        <v>158</v>
      </c>
      <c r="D13" s="133">
        <v>1999</v>
      </c>
      <c r="E13" s="155" t="s">
        <v>125</v>
      </c>
      <c r="F13" s="133">
        <v>432</v>
      </c>
      <c r="G13" s="103">
        <f t="shared" si="1"/>
        <v>384</v>
      </c>
    </row>
    <row r="14" spans="1:7" s="34" customFormat="1" ht="13.5" customHeight="1">
      <c r="A14" s="66" t="str">
        <f t="shared" si="0"/>
        <v>11.</v>
      </c>
      <c r="B14" s="101"/>
      <c r="C14" s="132" t="s">
        <v>185</v>
      </c>
      <c r="D14" s="133">
        <v>2000</v>
      </c>
      <c r="E14" s="138" t="s">
        <v>122</v>
      </c>
      <c r="F14" s="133">
        <v>427</v>
      </c>
      <c r="G14" s="103">
        <f t="shared" si="1"/>
        <v>371</v>
      </c>
    </row>
    <row r="15" spans="1:7" s="34" customFormat="1" ht="13.5" customHeight="1">
      <c r="A15" s="66" t="str">
        <f t="shared" si="0"/>
        <v>12.</v>
      </c>
      <c r="B15" s="101"/>
      <c r="C15" s="132" t="s">
        <v>143</v>
      </c>
      <c r="D15" s="133">
        <v>2001</v>
      </c>
      <c r="E15" s="138" t="s">
        <v>120</v>
      </c>
      <c r="F15" s="133">
        <v>425</v>
      </c>
      <c r="G15" s="103">
        <f t="shared" si="1"/>
        <v>367</v>
      </c>
    </row>
    <row r="16" spans="1:7" s="34" customFormat="1" ht="13.5" customHeight="1">
      <c r="A16" s="66" t="str">
        <f t="shared" si="0"/>
        <v>13.</v>
      </c>
      <c r="B16" s="101"/>
      <c r="C16" s="136" t="s">
        <v>183</v>
      </c>
      <c r="D16" s="137">
        <v>1999</v>
      </c>
      <c r="E16" s="138" t="s">
        <v>122</v>
      </c>
      <c r="F16" s="137">
        <v>423</v>
      </c>
      <c r="G16" s="103">
        <f t="shared" si="1"/>
        <v>362</v>
      </c>
    </row>
    <row r="17" spans="1:7" s="34" customFormat="1" ht="13.5" customHeight="1">
      <c r="A17" s="66" t="str">
        <f t="shared" si="0"/>
        <v>14.</v>
      </c>
      <c r="B17" s="101"/>
      <c r="C17" s="136" t="s">
        <v>174</v>
      </c>
      <c r="D17" s="137">
        <v>2001</v>
      </c>
      <c r="E17" s="138" t="s">
        <v>119</v>
      </c>
      <c r="F17" s="137">
        <v>420</v>
      </c>
      <c r="G17" s="103">
        <f t="shared" si="1"/>
        <v>355</v>
      </c>
    </row>
    <row r="18" spans="1:7" s="34" customFormat="1" ht="13.5" customHeight="1">
      <c r="A18" s="66" t="str">
        <f t="shared" si="0"/>
        <v>15.</v>
      </c>
      <c r="B18" s="101"/>
      <c r="C18" s="136" t="s">
        <v>136</v>
      </c>
      <c r="D18" s="133">
        <v>2001</v>
      </c>
      <c r="E18" s="138" t="s">
        <v>121</v>
      </c>
      <c r="F18" s="137">
        <v>403</v>
      </c>
      <c r="G18" s="103">
        <f t="shared" si="1"/>
        <v>315</v>
      </c>
    </row>
    <row r="19" spans="1:7" s="34" customFormat="1" ht="13.5" customHeight="1">
      <c r="A19" s="66" t="str">
        <f t="shared" si="0"/>
        <v>16.</v>
      </c>
      <c r="B19" s="101"/>
      <c r="C19" s="136" t="s">
        <v>193</v>
      </c>
      <c r="D19" s="137">
        <v>2001</v>
      </c>
      <c r="E19" s="138" t="s">
        <v>191</v>
      </c>
      <c r="F19" s="137">
        <v>398</v>
      </c>
      <c r="G19" s="103">
        <f t="shared" si="1"/>
        <v>303</v>
      </c>
    </row>
    <row r="20" spans="1:7" s="34" customFormat="1" ht="13.5" customHeight="1">
      <c r="A20" s="66" t="str">
        <f t="shared" si="0"/>
        <v>17.</v>
      </c>
      <c r="B20" s="101"/>
      <c r="C20" s="136" t="s">
        <v>186</v>
      </c>
      <c r="D20" s="137">
        <v>1998</v>
      </c>
      <c r="E20" s="138" t="s">
        <v>122</v>
      </c>
      <c r="F20" s="137">
        <v>380</v>
      </c>
      <c r="G20" s="103">
        <f t="shared" si="1"/>
        <v>263</v>
      </c>
    </row>
    <row r="21" spans="1:7" s="34" customFormat="1" ht="13.5" customHeight="1">
      <c r="A21" s="66" t="str">
        <f t="shared" si="0"/>
        <v>18.</v>
      </c>
      <c r="B21" s="101"/>
      <c r="C21" s="132" t="s">
        <v>220</v>
      </c>
      <c r="D21" s="133">
        <v>1999</v>
      </c>
      <c r="E21" s="155" t="s">
        <v>125</v>
      </c>
      <c r="F21" s="133">
        <v>371</v>
      </c>
      <c r="G21" s="103">
        <f t="shared" si="1"/>
        <v>244</v>
      </c>
    </row>
    <row r="22" spans="1:7" s="34" customFormat="1" ht="13.5" customHeight="1">
      <c r="A22" s="66" t="str">
        <f t="shared" si="0"/>
        <v>19.</v>
      </c>
      <c r="B22" s="101"/>
      <c r="C22" s="136" t="s">
        <v>194</v>
      </c>
      <c r="D22" s="137">
        <v>2000</v>
      </c>
      <c r="E22" s="138" t="s">
        <v>191</v>
      </c>
      <c r="F22" s="137">
        <v>364</v>
      </c>
      <c r="G22" s="103">
        <f t="shared" si="1"/>
        <v>229</v>
      </c>
    </row>
    <row r="23" spans="1:7" s="34" customFormat="1" ht="13.5" customHeight="1">
      <c r="A23" s="67" t="str">
        <f t="shared" si="0"/>
        <v>20.</v>
      </c>
      <c r="B23" s="102"/>
      <c r="C23" s="132" t="s">
        <v>211</v>
      </c>
      <c r="D23" s="133">
        <v>1999</v>
      </c>
      <c r="E23" s="155" t="s">
        <v>125</v>
      </c>
      <c r="F23" s="133">
        <v>358</v>
      </c>
      <c r="G23" s="103">
        <f t="shared" si="1"/>
        <v>216</v>
      </c>
    </row>
    <row r="24" spans="1:7" s="34" customFormat="1" ht="13.5" customHeight="1">
      <c r="A24" s="66">
        <f t="shared" si="0"/>
      </c>
      <c r="B24" s="101"/>
      <c r="C24" s="153"/>
      <c r="D24" s="154"/>
      <c r="E24" s="156"/>
      <c r="F24" s="154"/>
      <c r="G24" s="103">
        <f aca="true" t="shared" si="2" ref="G24:G46">IF(F24&gt;0,(INT(POWER(F24-210,1.41)*0.188807)),"")</f>
      </c>
    </row>
    <row r="25" spans="1:7" s="34" customFormat="1" ht="13.5" customHeight="1">
      <c r="A25" s="66">
        <f t="shared" si="0"/>
      </c>
      <c r="B25" s="101"/>
      <c r="C25" s="153"/>
      <c r="D25" s="154"/>
      <c r="E25" s="156"/>
      <c r="F25" s="154"/>
      <c r="G25" s="103">
        <f t="shared" si="2"/>
      </c>
    </row>
    <row r="26" spans="1:7" s="34" customFormat="1" ht="13.5" customHeight="1">
      <c r="A26" s="66">
        <f t="shared" si="0"/>
      </c>
      <c r="B26" s="101"/>
      <c r="C26" s="153"/>
      <c r="D26" s="154"/>
      <c r="E26" s="156"/>
      <c r="F26" s="154"/>
      <c r="G26" s="103">
        <f t="shared" si="2"/>
      </c>
    </row>
    <row r="27" spans="1:7" s="34" customFormat="1" ht="13.5" customHeight="1">
      <c r="A27" s="66">
        <f t="shared" si="0"/>
      </c>
      <c r="B27" s="101"/>
      <c r="C27" s="153"/>
      <c r="D27" s="154"/>
      <c r="E27" s="156"/>
      <c r="F27" s="154"/>
      <c r="G27" s="103">
        <f t="shared" si="2"/>
      </c>
    </row>
    <row r="28" spans="1:7" s="34" customFormat="1" ht="13.5" customHeight="1">
      <c r="A28" s="66">
        <f t="shared" si="0"/>
      </c>
      <c r="B28" s="101"/>
      <c r="C28" s="157"/>
      <c r="D28" s="158"/>
      <c r="E28" s="156"/>
      <c r="F28" s="158"/>
      <c r="G28" s="103">
        <f t="shared" si="2"/>
      </c>
    </row>
    <row r="29" spans="1:7" s="34" customFormat="1" ht="13.5" customHeight="1">
      <c r="A29" s="66">
        <f t="shared" si="0"/>
      </c>
      <c r="B29" s="101"/>
      <c r="C29" s="153"/>
      <c r="D29" s="154"/>
      <c r="E29" s="156"/>
      <c r="F29" s="154"/>
      <c r="G29" s="103">
        <f t="shared" si="2"/>
      </c>
    </row>
    <row r="30" spans="1:7" s="34" customFormat="1" ht="13.5" customHeight="1">
      <c r="A30" s="66">
        <f t="shared" si="0"/>
      </c>
      <c r="B30" s="101"/>
      <c r="C30" s="153"/>
      <c r="D30" s="154"/>
      <c r="E30" s="156"/>
      <c r="F30" s="154"/>
      <c r="G30" s="103">
        <f t="shared" si="2"/>
      </c>
    </row>
    <row r="31" spans="1:7" s="34" customFormat="1" ht="13.5" customHeight="1">
      <c r="A31" s="66">
        <f t="shared" si="0"/>
      </c>
      <c r="B31" s="101"/>
      <c r="C31" s="153"/>
      <c r="D31" s="154"/>
      <c r="E31" s="156"/>
      <c r="F31" s="154"/>
      <c r="G31" s="103">
        <f t="shared" si="2"/>
      </c>
    </row>
    <row r="32" spans="1:7" s="34" customFormat="1" ht="13.5" customHeight="1">
      <c r="A32" s="66">
        <f t="shared" si="0"/>
      </c>
      <c r="B32" s="101"/>
      <c r="D32" s="35"/>
      <c r="E32" s="37"/>
      <c r="F32" s="35"/>
      <c r="G32" s="103">
        <f t="shared" si="2"/>
      </c>
    </row>
    <row r="33" spans="1:7" s="34" customFormat="1" ht="13.5" customHeight="1">
      <c r="A33" s="66">
        <f t="shared" si="0"/>
      </c>
      <c r="B33" s="101"/>
      <c r="D33" s="35"/>
      <c r="E33" s="37"/>
      <c r="F33" s="35"/>
      <c r="G33" s="103">
        <f t="shared" si="2"/>
      </c>
    </row>
    <row r="34" spans="1:7" s="34" customFormat="1" ht="13.5" customHeight="1">
      <c r="A34" s="66">
        <f aca="true" t="shared" si="3" ref="A34:A46">IF(F34&gt;0,(ROW()-3)&amp;".","")</f>
      </c>
      <c r="B34" s="101"/>
      <c r="D34" s="35"/>
      <c r="E34" s="37"/>
      <c r="F34" s="35"/>
      <c r="G34" s="103">
        <f t="shared" si="2"/>
      </c>
    </row>
    <row r="35" spans="1:7" s="34" customFormat="1" ht="13.5" customHeight="1">
      <c r="A35" s="66">
        <f t="shared" si="3"/>
      </c>
      <c r="B35" s="101"/>
      <c r="D35" s="35"/>
      <c r="F35" s="35"/>
      <c r="G35" s="103">
        <f t="shared" si="2"/>
      </c>
    </row>
    <row r="36" spans="1:7" s="34" customFormat="1" ht="13.5" customHeight="1">
      <c r="A36" s="66">
        <f t="shared" si="3"/>
      </c>
      <c r="B36" s="101"/>
      <c r="D36" s="35"/>
      <c r="F36" s="35"/>
      <c r="G36" s="103">
        <f t="shared" si="2"/>
      </c>
    </row>
    <row r="37" spans="1:7" s="34" customFormat="1" ht="13.5" customHeight="1">
      <c r="A37" s="66">
        <f t="shared" si="3"/>
      </c>
      <c r="B37" s="101"/>
      <c r="D37" s="35"/>
      <c r="F37" s="35"/>
      <c r="G37" s="103">
        <f t="shared" si="2"/>
      </c>
    </row>
    <row r="38" spans="1:7" s="34" customFormat="1" ht="13.5" customHeight="1">
      <c r="A38" s="66">
        <f t="shared" si="3"/>
      </c>
      <c r="B38" s="101"/>
      <c r="D38" s="35"/>
      <c r="F38" s="35"/>
      <c r="G38" s="103">
        <f t="shared" si="2"/>
      </c>
    </row>
    <row r="39" spans="1:7" s="34" customFormat="1" ht="13.5" customHeight="1">
      <c r="A39" s="66">
        <f t="shared" si="3"/>
      </c>
      <c r="B39" s="101"/>
      <c r="D39" s="35"/>
      <c r="F39" s="35"/>
      <c r="G39" s="103">
        <f t="shared" si="2"/>
      </c>
    </row>
    <row r="40" spans="1:7" s="34" customFormat="1" ht="13.5" customHeight="1">
      <c r="A40" s="66">
        <f t="shared" si="3"/>
      </c>
      <c r="B40" s="101"/>
      <c r="D40" s="35"/>
      <c r="F40" s="35"/>
      <c r="G40" s="103">
        <f t="shared" si="2"/>
      </c>
    </row>
    <row r="41" spans="1:7" s="34" customFormat="1" ht="13.5" customHeight="1">
      <c r="A41" s="66">
        <f t="shared" si="3"/>
      </c>
      <c r="B41" s="101"/>
      <c r="D41" s="35"/>
      <c r="F41" s="35"/>
      <c r="G41" s="103">
        <f t="shared" si="2"/>
      </c>
    </row>
    <row r="42" spans="1:7" s="34" customFormat="1" ht="13.5" customHeight="1">
      <c r="A42" s="66">
        <f t="shared" si="3"/>
      </c>
      <c r="B42" s="101"/>
      <c r="D42" s="35"/>
      <c r="F42" s="35"/>
      <c r="G42" s="103">
        <f t="shared" si="2"/>
      </c>
    </row>
    <row r="43" spans="1:7" s="34" customFormat="1" ht="13.5" customHeight="1">
      <c r="A43" s="66">
        <f t="shared" si="3"/>
      </c>
      <c r="B43" s="101"/>
      <c r="D43" s="35"/>
      <c r="F43" s="35"/>
      <c r="G43" s="103">
        <f t="shared" si="2"/>
      </c>
    </row>
    <row r="44" spans="1:7" s="34" customFormat="1" ht="13.5" customHeight="1">
      <c r="A44" s="66">
        <f t="shared" si="3"/>
      </c>
      <c r="B44" s="101"/>
      <c r="D44" s="35"/>
      <c r="F44" s="35"/>
      <c r="G44" s="103">
        <f t="shared" si="2"/>
      </c>
    </row>
    <row r="45" spans="1:7" s="34" customFormat="1" ht="13.5" customHeight="1">
      <c r="A45" s="66">
        <f t="shared" si="3"/>
      </c>
      <c r="B45" s="101"/>
      <c r="D45" s="35"/>
      <c r="F45" s="35"/>
      <c r="G45" s="103">
        <f t="shared" si="2"/>
      </c>
    </row>
    <row r="46" spans="1:7" s="34" customFormat="1" ht="13.5" customHeight="1">
      <c r="A46" s="67">
        <f t="shared" si="3"/>
      </c>
      <c r="B46" s="102"/>
      <c r="C46" s="37"/>
      <c r="D46" s="38"/>
      <c r="E46" s="37"/>
      <c r="F46" s="38"/>
      <c r="G46" s="103">
        <f t="shared" si="2"/>
      </c>
    </row>
  </sheetData>
  <sheetProtection/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6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G4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1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0"/>
      <c r="G2" s="27" t="s">
        <v>38</v>
      </c>
    </row>
    <row r="3" spans="1:7" s="31" customFormat="1" ht="23.25" customHeight="1" thickBot="1">
      <c r="A3" s="29"/>
      <c r="B3" s="100" t="s">
        <v>53</v>
      </c>
      <c r="C3" s="161" t="s">
        <v>22</v>
      </c>
      <c r="D3" s="162" t="s">
        <v>26</v>
      </c>
      <c r="E3" s="161" t="s">
        <v>52</v>
      </c>
      <c r="F3" s="172" t="s">
        <v>23</v>
      </c>
      <c r="G3" s="30" t="s">
        <v>24</v>
      </c>
    </row>
    <row r="4" spans="1:7" s="31" customFormat="1" ht="13.5" customHeight="1">
      <c r="A4" s="66" t="str">
        <f aca="true" t="shared" si="0" ref="A4:A18">IF(F4&gt;0,(ROW()-3)&amp;".","")</f>
        <v>1.</v>
      </c>
      <c r="B4" s="101"/>
      <c r="C4" s="136" t="s">
        <v>170</v>
      </c>
      <c r="D4" s="137">
        <v>1999</v>
      </c>
      <c r="E4" s="138" t="s">
        <v>119</v>
      </c>
      <c r="F4" s="142">
        <v>9.82</v>
      </c>
      <c r="G4" s="103">
        <f aca="true" t="shared" si="1" ref="G4:G22">IF(F4&gt;0,(INT(POWER(F4-1.5,1.05)*56.0211)),"")</f>
        <v>518</v>
      </c>
    </row>
    <row r="5" spans="1:7" s="31" customFormat="1" ht="13.5" customHeight="1">
      <c r="A5" s="66" t="str">
        <f t="shared" si="0"/>
        <v>2.</v>
      </c>
      <c r="B5" s="101"/>
      <c r="C5" s="136" t="s">
        <v>137</v>
      </c>
      <c r="D5" s="133">
        <v>1998</v>
      </c>
      <c r="E5" s="138" t="s">
        <v>121</v>
      </c>
      <c r="F5" s="142">
        <v>9.43</v>
      </c>
      <c r="G5" s="103">
        <f t="shared" si="1"/>
        <v>492</v>
      </c>
    </row>
    <row r="6" spans="1:7" s="31" customFormat="1" ht="13.5" customHeight="1">
      <c r="A6" s="66" t="str">
        <f t="shared" si="0"/>
        <v>3.</v>
      </c>
      <c r="B6" s="101"/>
      <c r="C6" s="132" t="s">
        <v>149</v>
      </c>
      <c r="D6" s="133">
        <v>1997</v>
      </c>
      <c r="E6" s="138" t="s">
        <v>120</v>
      </c>
      <c r="F6" s="159">
        <v>9.02</v>
      </c>
      <c r="G6" s="103">
        <f t="shared" si="1"/>
        <v>465</v>
      </c>
    </row>
    <row r="7" spans="1:7" s="31" customFormat="1" ht="13.5" customHeight="1">
      <c r="A7" s="66" t="str">
        <f t="shared" si="0"/>
        <v>4.</v>
      </c>
      <c r="B7" s="101"/>
      <c r="C7" s="136" t="s">
        <v>164</v>
      </c>
      <c r="D7" s="137">
        <v>1998</v>
      </c>
      <c r="E7" s="138" t="s">
        <v>119</v>
      </c>
      <c r="F7" s="142">
        <v>8.93</v>
      </c>
      <c r="G7" s="103">
        <f t="shared" si="1"/>
        <v>460</v>
      </c>
    </row>
    <row r="8" spans="1:7" s="31" customFormat="1" ht="13.5" customHeight="1">
      <c r="A8" s="66" t="str">
        <f t="shared" si="0"/>
        <v>5.</v>
      </c>
      <c r="B8" s="101"/>
      <c r="C8" s="136" t="s">
        <v>206</v>
      </c>
      <c r="D8" s="137">
        <v>1999</v>
      </c>
      <c r="E8" s="138" t="s">
        <v>122</v>
      </c>
      <c r="F8" s="142">
        <v>8.76</v>
      </c>
      <c r="G8" s="103">
        <f t="shared" si="1"/>
        <v>449</v>
      </c>
    </row>
    <row r="9" spans="1:7" s="31" customFormat="1" ht="13.5" customHeight="1">
      <c r="A9" s="66" t="str">
        <f t="shared" si="0"/>
        <v>6.</v>
      </c>
      <c r="B9" s="101"/>
      <c r="C9" s="136" t="s">
        <v>204</v>
      </c>
      <c r="D9" s="137">
        <v>2001</v>
      </c>
      <c r="E9" s="138" t="s">
        <v>123</v>
      </c>
      <c r="F9" s="142">
        <v>8.75</v>
      </c>
      <c r="G9" s="103">
        <f t="shared" si="1"/>
        <v>448</v>
      </c>
    </row>
    <row r="10" spans="1:7" s="31" customFormat="1" ht="13.5" customHeight="1">
      <c r="A10" s="66" t="str">
        <f t="shared" si="0"/>
        <v>7.</v>
      </c>
      <c r="B10" s="101"/>
      <c r="C10" s="132" t="s">
        <v>148</v>
      </c>
      <c r="D10" s="133">
        <v>1998</v>
      </c>
      <c r="E10" s="138" t="s">
        <v>120</v>
      </c>
      <c r="F10" s="159">
        <v>8.72</v>
      </c>
      <c r="G10" s="103">
        <f t="shared" si="1"/>
        <v>446</v>
      </c>
    </row>
    <row r="11" spans="1:7" s="31" customFormat="1" ht="13.5" customHeight="1">
      <c r="A11" s="66" t="str">
        <f t="shared" si="0"/>
        <v>8.</v>
      </c>
      <c r="B11" s="101"/>
      <c r="C11" s="136" t="s">
        <v>205</v>
      </c>
      <c r="D11" s="137">
        <v>1997</v>
      </c>
      <c r="E11" s="138" t="s">
        <v>191</v>
      </c>
      <c r="F11" s="142">
        <v>8.67</v>
      </c>
      <c r="G11" s="103">
        <f t="shared" si="1"/>
        <v>443</v>
      </c>
    </row>
    <row r="12" spans="1:7" s="31" customFormat="1" ht="13.5" customHeight="1">
      <c r="A12" s="66" t="str">
        <f t="shared" si="0"/>
        <v>9.</v>
      </c>
      <c r="B12" s="101"/>
      <c r="C12" s="132" t="s">
        <v>202</v>
      </c>
      <c r="D12" s="133">
        <v>1997</v>
      </c>
      <c r="E12" s="138" t="s">
        <v>120</v>
      </c>
      <c r="F12" s="159">
        <v>8.34</v>
      </c>
      <c r="G12" s="103">
        <f t="shared" si="1"/>
        <v>421</v>
      </c>
    </row>
    <row r="13" spans="1:7" s="31" customFormat="1" ht="13.5" customHeight="1">
      <c r="A13" s="66" t="str">
        <f t="shared" si="0"/>
        <v>10.</v>
      </c>
      <c r="B13" s="101"/>
      <c r="C13" s="136" t="s">
        <v>138</v>
      </c>
      <c r="D13" s="133">
        <v>1999</v>
      </c>
      <c r="E13" s="138" t="s">
        <v>121</v>
      </c>
      <c r="F13" s="142">
        <v>7.96</v>
      </c>
      <c r="G13" s="103">
        <f t="shared" si="1"/>
        <v>397</v>
      </c>
    </row>
    <row r="14" spans="1:7" s="31" customFormat="1" ht="13.5" customHeight="1">
      <c r="A14" s="66" t="str">
        <f t="shared" si="0"/>
        <v>11.</v>
      </c>
      <c r="B14" s="101"/>
      <c r="C14" s="136" t="s">
        <v>175</v>
      </c>
      <c r="D14" s="137">
        <v>2001</v>
      </c>
      <c r="E14" s="138" t="s">
        <v>119</v>
      </c>
      <c r="F14" s="142">
        <v>7.57</v>
      </c>
      <c r="G14" s="103">
        <f t="shared" si="1"/>
        <v>372</v>
      </c>
    </row>
    <row r="15" spans="1:7" s="31" customFormat="1" ht="13.5" customHeight="1">
      <c r="A15" s="66" t="str">
        <f t="shared" si="0"/>
        <v>12.</v>
      </c>
      <c r="B15" s="101"/>
      <c r="C15" s="136" t="s">
        <v>221</v>
      </c>
      <c r="D15" s="137">
        <v>1999</v>
      </c>
      <c r="E15" s="155" t="s">
        <v>125</v>
      </c>
      <c r="F15" s="142">
        <v>6.66</v>
      </c>
      <c r="G15" s="103">
        <f t="shared" si="1"/>
        <v>313</v>
      </c>
    </row>
    <row r="16" spans="1:7" s="31" customFormat="1" ht="13.5" customHeight="1">
      <c r="A16" s="66" t="str">
        <f t="shared" si="0"/>
        <v>13.</v>
      </c>
      <c r="B16" s="101"/>
      <c r="C16" s="173" t="s">
        <v>211</v>
      </c>
      <c r="D16" s="174">
        <v>1999</v>
      </c>
      <c r="E16" s="175" t="s">
        <v>125</v>
      </c>
      <c r="F16" s="176">
        <v>6.66</v>
      </c>
      <c r="G16" s="103">
        <f t="shared" si="1"/>
        <v>313</v>
      </c>
    </row>
    <row r="17" spans="1:7" s="31" customFormat="1" ht="13.5" customHeight="1">
      <c r="A17" s="66" t="str">
        <f t="shared" si="0"/>
        <v>14.</v>
      </c>
      <c r="B17" s="101"/>
      <c r="C17" s="136" t="s">
        <v>208</v>
      </c>
      <c r="D17" s="137">
        <v>2000</v>
      </c>
      <c r="E17" s="138" t="s">
        <v>123</v>
      </c>
      <c r="F17" s="142">
        <v>6.5</v>
      </c>
      <c r="G17" s="103">
        <f t="shared" si="1"/>
        <v>303</v>
      </c>
    </row>
    <row r="18" spans="1:7" s="31" customFormat="1" ht="13.5" customHeight="1">
      <c r="A18" s="66" t="str">
        <f t="shared" si="0"/>
        <v>15.</v>
      </c>
      <c r="B18" s="101"/>
      <c r="C18" s="136" t="s">
        <v>207</v>
      </c>
      <c r="D18" s="137">
        <v>2000</v>
      </c>
      <c r="E18" s="138" t="s">
        <v>123</v>
      </c>
      <c r="F18" s="142">
        <v>6.25</v>
      </c>
      <c r="G18" s="103">
        <f t="shared" si="1"/>
        <v>287</v>
      </c>
    </row>
    <row r="19" spans="1:7" s="31" customFormat="1" ht="13.5" customHeight="1">
      <c r="A19" s="66">
        <f aca="true" t="shared" si="2" ref="A19:A28">IF(F19&gt;0,(ROW()-3)&amp;".","")</f>
      </c>
      <c r="B19" s="101"/>
      <c r="C19" s="153"/>
      <c r="D19" s="154"/>
      <c r="E19" s="156"/>
      <c r="F19" s="160"/>
      <c r="G19" s="103">
        <f t="shared" si="1"/>
      </c>
    </row>
    <row r="20" spans="1:7" s="31" customFormat="1" ht="13.5" customHeight="1">
      <c r="A20" s="66">
        <f t="shared" si="2"/>
      </c>
      <c r="B20" s="101"/>
      <c r="C20" s="153"/>
      <c r="D20" s="154"/>
      <c r="E20" s="156"/>
      <c r="F20" s="160"/>
      <c r="G20" s="103">
        <f t="shared" si="1"/>
      </c>
    </row>
    <row r="21" spans="1:7" s="31" customFormat="1" ht="13.5" customHeight="1">
      <c r="A21" s="66">
        <f t="shared" si="2"/>
      </c>
      <c r="B21" s="101"/>
      <c r="C21" s="153"/>
      <c r="D21" s="154"/>
      <c r="E21" s="156"/>
      <c r="F21" s="160"/>
      <c r="G21" s="103">
        <f t="shared" si="1"/>
      </c>
    </row>
    <row r="22" spans="1:7" s="31" customFormat="1" ht="13.5" customHeight="1">
      <c r="A22" s="66">
        <f t="shared" si="2"/>
      </c>
      <c r="B22" s="101"/>
      <c r="C22" s="153"/>
      <c r="D22" s="154"/>
      <c r="E22" s="156"/>
      <c r="F22" s="160"/>
      <c r="G22" s="103">
        <f t="shared" si="1"/>
      </c>
    </row>
    <row r="23" spans="1:7" s="31" customFormat="1" ht="13.5" customHeight="1">
      <c r="A23" s="66">
        <f t="shared" si="2"/>
      </c>
      <c r="B23" s="101"/>
      <c r="C23" s="34"/>
      <c r="D23" s="35"/>
      <c r="E23" s="34"/>
      <c r="F23" s="52"/>
      <c r="G23" s="103">
        <f aca="true" t="shared" si="3" ref="G23:G45">IF(F23&gt;0,(INT(POWER(F23-1.5,1.05)*56.0211)),"")</f>
      </c>
    </row>
    <row r="24" spans="1:7" s="31" customFormat="1" ht="13.5" customHeight="1">
      <c r="A24" s="66">
        <f t="shared" si="2"/>
      </c>
      <c r="B24" s="101"/>
      <c r="C24" s="34"/>
      <c r="D24" s="35"/>
      <c r="E24" s="34"/>
      <c r="F24" s="52"/>
      <c r="G24" s="103">
        <f t="shared" si="3"/>
      </c>
    </row>
    <row r="25" spans="1:7" s="31" customFormat="1" ht="13.5" customHeight="1">
      <c r="A25" s="66">
        <f t="shared" si="2"/>
      </c>
      <c r="B25" s="101"/>
      <c r="C25" s="34"/>
      <c r="D25" s="35"/>
      <c r="E25" s="34"/>
      <c r="F25" s="52"/>
      <c r="G25" s="103">
        <f t="shared" si="3"/>
      </c>
    </row>
    <row r="26" spans="1:7" s="31" customFormat="1" ht="13.5" customHeight="1">
      <c r="A26" s="66">
        <f t="shared" si="2"/>
      </c>
      <c r="B26" s="101"/>
      <c r="C26" s="34"/>
      <c r="D26" s="35"/>
      <c r="E26" s="34"/>
      <c r="F26" s="52"/>
      <c r="G26" s="103">
        <f t="shared" si="3"/>
      </c>
    </row>
    <row r="27" spans="1:7" s="31" customFormat="1" ht="13.5" customHeight="1">
      <c r="A27" s="66">
        <f t="shared" si="2"/>
      </c>
      <c r="B27" s="101"/>
      <c r="C27" s="34"/>
      <c r="D27" s="35"/>
      <c r="E27" s="34"/>
      <c r="F27" s="52"/>
      <c r="G27" s="103">
        <f t="shared" si="3"/>
      </c>
    </row>
    <row r="28" spans="1:7" s="31" customFormat="1" ht="13.5" customHeight="1">
      <c r="A28" s="67">
        <f t="shared" si="2"/>
      </c>
      <c r="B28" s="102"/>
      <c r="C28" s="37"/>
      <c r="D28" s="38"/>
      <c r="E28" s="37"/>
      <c r="F28" s="53"/>
      <c r="G28" s="103">
        <f t="shared" si="3"/>
      </c>
    </row>
    <row r="29" spans="1:7" s="31" customFormat="1" ht="13.5" customHeight="1">
      <c r="A29" s="66">
        <f aca="true" t="shared" si="4" ref="A29:A45">IF(F29&gt;0,(ROW()-3)&amp;".","")</f>
      </c>
      <c r="B29" s="101"/>
      <c r="C29" s="34"/>
      <c r="D29" s="35"/>
      <c r="E29" s="34"/>
      <c r="F29" s="52"/>
      <c r="G29" s="103">
        <f t="shared" si="3"/>
      </c>
    </row>
    <row r="30" spans="1:7" s="31" customFormat="1" ht="13.5" customHeight="1">
      <c r="A30" s="66">
        <f t="shared" si="4"/>
      </c>
      <c r="B30" s="101"/>
      <c r="C30" s="34"/>
      <c r="D30" s="35"/>
      <c r="E30" s="34"/>
      <c r="F30" s="52"/>
      <c r="G30" s="103">
        <f t="shared" si="3"/>
      </c>
    </row>
    <row r="31" spans="1:7" s="31" customFormat="1" ht="13.5" customHeight="1">
      <c r="A31" s="66">
        <f t="shared" si="4"/>
      </c>
      <c r="B31" s="101"/>
      <c r="C31" s="34"/>
      <c r="D31" s="35"/>
      <c r="E31" s="34"/>
      <c r="F31" s="52"/>
      <c r="G31" s="103">
        <f t="shared" si="3"/>
      </c>
    </row>
    <row r="32" spans="1:7" s="31" customFormat="1" ht="13.5" customHeight="1">
      <c r="A32" s="66">
        <f t="shared" si="4"/>
      </c>
      <c r="B32" s="101"/>
      <c r="C32" s="34"/>
      <c r="D32" s="35"/>
      <c r="E32" s="34"/>
      <c r="F32" s="52"/>
      <c r="G32" s="103">
        <f t="shared" si="3"/>
      </c>
    </row>
    <row r="33" spans="1:7" s="31" customFormat="1" ht="13.5" customHeight="1">
      <c r="A33" s="66">
        <f t="shared" si="4"/>
      </c>
      <c r="B33" s="101"/>
      <c r="C33" s="34"/>
      <c r="D33" s="35"/>
      <c r="E33" s="34"/>
      <c r="F33" s="52"/>
      <c r="G33" s="103">
        <f t="shared" si="3"/>
      </c>
    </row>
    <row r="34" spans="1:7" s="31" customFormat="1" ht="13.5" customHeight="1">
      <c r="A34" s="66">
        <f t="shared" si="4"/>
      </c>
      <c r="B34" s="101"/>
      <c r="C34" s="34"/>
      <c r="D34" s="35"/>
      <c r="E34" s="34"/>
      <c r="F34" s="52"/>
      <c r="G34" s="103">
        <f t="shared" si="3"/>
      </c>
    </row>
    <row r="35" spans="1:7" s="31" customFormat="1" ht="13.5" customHeight="1">
      <c r="A35" s="66">
        <f t="shared" si="4"/>
      </c>
      <c r="B35" s="101"/>
      <c r="C35" s="34"/>
      <c r="D35" s="35"/>
      <c r="E35" s="34"/>
      <c r="F35" s="52"/>
      <c r="G35" s="103">
        <f t="shared" si="3"/>
      </c>
    </row>
    <row r="36" spans="1:7" s="31" customFormat="1" ht="13.5" customHeight="1">
      <c r="A36" s="66">
        <f t="shared" si="4"/>
      </c>
      <c r="B36" s="101"/>
      <c r="C36" s="34"/>
      <c r="D36" s="35"/>
      <c r="E36" s="34"/>
      <c r="F36" s="52"/>
      <c r="G36" s="103">
        <f t="shared" si="3"/>
      </c>
    </row>
    <row r="37" spans="1:7" s="31" customFormat="1" ht="13.5" customHeight="1">
      <c r="A37" s="66">
        <f t="shared" si="4"/>
      </c>
      <c r="B37" s="101"/>
      <c r="C37" s="34"/>
      <c r="D37" s="35"/>
      <c r="E37" s="34"/>
      <c r="F37" s="52"/>
      <c r="G37" s="103">
        <f t="shared" si="3"/>
      </c>
    </row>
    <row r="38" spans="1:7" s="31" customFormat="1" ht="13.5" customHeight="1">
      <c r="A38" s="66">
        <f t="shared" si="4"/>
      </c>
      <c r="B38" s="101"/>
      <c r="C38" s="34"/>
      <c r="D38" s="35"/>
      <c r="E38" s="34"/>
      <c r="F38" s="52"/>
      <c r="G38" s="103">
        <f t="shared" si="3"/>
      </c>
    </row>
    <row r="39" spans="1:7" s="31" customFormat="1" ht="13.5" customHeight="1">
      <c r="A39" s="66">
        <f t="shared" si="4"/>
      </c>
      <c r="B39" s="101"/>
      <c r="C39" s="34"/>
      <c r="D39" s="35"/>
      <c r="E39" s="34"/>
      <c r="F39" s="52"/>
      <c r="G39" s="103">
        <f t="shared" si="3"/>
      </c>
    </row>
    <row r="40" spans="1:7" s="31" customFormat="1" ht="13.5" customHeight="1">
      <c r="A40" s="66">
        <f t="shared" si="4"/>
      </c>
      <c r="B40" s="101"/>
      <c r="C40" s="34"/>
      <c r="D40" s="35"/>
      <c r="E40" s="34"/>
      <c r="F40" s="52"/>
      <c r="G40" s="103">
        <f t="shared" si="3"/>
      </c>
    </row>
    <row r="41" spans="1:7" s="31" customFormat="1" ht="13.5" customHeight="1">
      <c r="A41" s="66">
        <f t="shared" si="4"/>
      </c>
      <c r="B41" s="101"/>
      <c r="C41" s="34"/>
      <c r="D41" s="35"/>
      <c r="E41" s="34"/>
      <c r="F41" s="52"/>
      <c r="G41" s="103">
        <f t="shared" si="3"/>
      </c>
    </row>
    <row r="42" spans="1:7" s="31" customFormat="1" ht="13.5" customHeight="1">
      <c r="A42" s="66">
        <f t="shared" si="4"/>
      </c>
      <c r="B42" s="101"/>
      <c r="C42" s="34"/>
      <c r="D42" s="35"/>
      <c r="E42" s="34"/>
      <c r="F42" s="52"/>
      <c r="G42" s="103">
        <f t="shared" si="3"/>
      </c>
    </row>
    <row r="43" spans="1:7" s="31" customFormat="1" ht="13.5" customHeight="1">
      <c r="A43" s="66">
        <f t="shared" si="4"/>
      </c>
      <c r="B43" s="101"/>
      <c r="C43" s="34"/>
      <c r="D43" s="35"/>
      <c r="E43" s="34"/>
      <c r="F43" s="52"/>
      <c r="G43" s="103">
        <f t="shared" si="3"/>
      </c>
    </row>
    <row r="44" spans="1:7" s="31" customFormat="1" ht="13.5" customHeight="1">
      <c r="A44" s="66">
        <f t="shared" si="4"/>
      </c>
      <c r="B44" s="101"/>
      <c r="C44" s="34"/>
      <c r="D44" s="35"/>
      <c r="E44" s="34"/>
      <c r="F44" s="52"/>
      <c r="G44" s="103">
        <f t="shared" si="3"/>
      </c>
    </row>
    <row r="45" spans="1:7" s="31" customFormat="1" ht="13.5" customHeight="1" thickBot="1">
      <c r="A45" s="68">
        <f t="shared" si="4"/>
      </c>
      <c r="B45" s="104"/>
      <c r="C45" s="39"/>
      <c r="D45" s="40"/>
      <c r="E45" s="39"/>
      <c r="F45" s="54"/>
      <c r="G45" s="103">
        <f t="shared" si="3"/>
      </c>
    </row>
  </sheetData>
  <sheetProtection/>
  <dataValidations count="2">
    <dataValidation allowBlank="1" showInputMessage="1" showErrorMessage="1" prompt="Buňka obsahuje vzorec, NEPŘEPSAT!" sqref="G4:G45"/>
    <dataValidation allowBlank="1" showInputMessage="1" showErrorMessage="1" prompt="Buňka obsahuje vzorec. Nevyplňovat!" sqref="A4:A45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3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57" customWidth="1"/>
    <col min="7" max="7" width="8.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5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6"/>
      <c r="G3" s="30" t="s">
        <v>24</v>
      </c>
    </row>
    <row r="4" spans="1:12" s="31" customFormat="1" ht="18" customHeight="1" thickBot="1">
      <c r="A4" s="66" t="str">
        <f aca="true" t="shared" si="0" ref="A4:A9">IF(D4&gt;0,(ROW()-3)&amp;".","")</f>
        <v>1.</v>
      </c>
      <c r="B4" s="141" t="s">
        <v>127</v>
      </c>
      <c r="C4" s="34" t="s">
        <v>139</v>
      </c>
      <c r="D4" s="34">
        <v>2</v>
      </c>
      <c r="E4" s="63" t="str">
        <f aca="true" t="shared" si="1" ref="E4:E14">IF(F4=0,"",":")</f>
        <v>:</v>
      </c>
      <c r="F4" s="58">
        <v>38.3</v>
      </c>
      <c r="G4" s="105">
        <f aca="true" t="shared" si="2" ref="G4:G14">IF(F4&lt;&gt;"",(INT(POWER(305.5-(60*D4+F4),1.85)*0.08713)),"")</f>
        <v>892</v>
      </c>
      <c r="H4" s="108" t="s">
        <v>54</v>
      </c>
      <c r="I4" s="109"/>
      <c r="J4" s="109"/>
      <c r="K4" s="109"/>
      <c r="L4" s="109"/>
    </row>
    <row r="5" spans="1:12" s="31" customFormat="1" ht="18" customHeight="1" thickTop="1">
      <c r="A5" s="66" t="str">
        <f t="shared" si="0"/>
        <v>2.</v>
      </c>
      <c r="B5" s="143" t="s">
        <v>123</v>
      </c>
      <c r="C5" s="34" t="s">
        <v>218</v>
      </c>
      <c r="D5" s="34">
        <v>2</v>
      </c>
      <c r="E5" s="63" t="str">
        <f t="shared" si="1"/>
        <v>:</v>
      </c>
      <c r="F5" s="58">
        <v>38.7</v>
      </c>
      <c r="G5" s="105">
        <f t="shared" si="2"/>
        <v>888</v>
      </c>
      <c r="H5" s="46" t="s">
        <v>31</v>
      </c>
      <c r="I5" s="46"/>
      <c r="J5" s="46"/>
      <c r="K5" s="46"/>
      <c r="L5" s="110"/>
    </row>
    <row r="6" spans="1:12" s="31" customFormat="1" ht="18" customHeight="1">
      <c r="A6" s="66" t="str">
        <f t="shared" si="0"/>
        <v>3.</v>
      </c>
      <c r="B6" s="141" t="s">
        <v>126</v>
      </c>
      <c r="C6" s="34" t="s">
        <v>176</v>
      </c>
      <c r="D6" s="177">
        <v>2</v>
      </c>
      <c r="E6" s="63" t="str">
        <f t="shared" si="1"/>
        <v>:</v>
      </c>
      <c r="F6" s="44">
        <v>48.3</v>
      </c>
      <c r="G6" s="105">
        <f t="shared" si="2"/>
        <v>783</v>
      </c>
      <c r="H6" s="111" t="s">
        <v>56</v>
      </c>
      <c r="I6" s="111"/>
      <c r="J6" s="111"/>
      <c r="K6" s="111"/>
      <c r="L6" s="110"/>
    </row>
    <row r="7" spans="1:12" s="31" customFormat="1" ht="18" customHeight="1">
      <c r="A7" s="66" t="str">
        <f t="shared" si="0"/>
        <v>4.</v>
      </c>
      <c r="B7" s="141" t="s">
        <v>129</v>
      </c>
      <c r="C7" s="34" t="s">
        <v>177</v>
      </c>
      <c r="D7" s="34">
        <v>2</v>
      </c>
      <c r="E7" s="63" t="str">
        <f t="shared" si="1"/>
        <v>:</v>
      </c>
      <c r="F7" s="58">
        <v>49.9</v>
      </c>
      <c r="G7" s="105">
        <f t="shared" si="2"/>
        <v>767</v>
      </c>
      <c r="H7" s="111" t="s">
        <v>57</v>
      </c>
      <c r="I7" s="111"/>
      <c r="J7" s="111"/>
      <c r="K7" s="111"/>
      <c r="L7" s="110"/>
    </row>
    <row r="8" spans="1:12" s="31" customFormat="1" ht="18" customHeight="1" thickBot="1">
      <c r="A8" s="66" t="str">
        <f t="shared" si="0"/>
        <v>5.</v>
      </c>
      <c r="B8" s="141" t="s">
        <v>188</v>
      </c>
      <c r="C8" s="34" t="s">
        <v>217</v>
      </c>
      <c r="D8" s="34">
        <v>2</v>
      </c>
      <c r="E8" s="63" t="str">
        <f t="shared" si="1"/>
        <v>:</v>
      </c>
      <c r="F8" s="58">
        <v>50.7</v>
      </c>
      <c r="G8" s="105">
        <f t="shared" si="2"/>
        <v>758</v>
      </c>
      <c r="H8" s="46" t="s">
        <v>27</v>
      </c>
      <c r="I8" s="46"/>
      <c r="J8" s="46"/>
      <c r="K8" s="46"/>
      <c r="L8" s="110"/>
    </row>
    <row r="9" spans="1:7" s="31" customFormat="1" ht="18" customHeight="1" thickTop="1">
      <c r="A9" s="66" t="str">
        <f t="shared" si="0"/>
        <v>6.</v>
      </c>
      <c r="B9" s="143" t="s">
        <v>120</v>
      </c>
      <c r="C9" s="34" t="s">
        <v>150</v>
      </c>
      <c r="D9" s="34">
        <v>2</v>
      </c>
      <c r="E9" s="63" t="str">
        <f t="shared" si="1"/>
        <v>:</v>
      </c>
      <c r="F9" s="58">
        <v>52.1</v>
      </c>
      <c r="G9" s="105">
        <f t="shared" si="2"/>
        <v>744</v>
      </c>
    </row>
    <row r="10" spans="1:7" s="31" customFormat="1" ht="18" customHeight="1">
      <c r="A10" s="66" t="str">
        <f>IF(F10&lt;&gt;"",(ROW()-3)&amp;".","")</f>
        <v>7.</v>
      </c>
      <c r="B10" s="141" t="s">
        <v>187</v>
      </c>
      <c r="C10" s="34" t="s">
        <v>216</v>
      </c>
      <c r="D10" s="34">
        <v>2</v>
      </c>
      <c r="E10" s="63" t="str">
        <f t="shared" si="1"/>
        <v>:</v>
      </c>
      <c r="F10" s="58">
        <v>52.8</v>
      </c>
      <c r="G10" s="105">
        <f t="shared" si="2"/>
        <v>737</v>
      </c>
    </row>
    <row r="11" spans="1:7" s="31" customFormat="1" ht="18" customHeight="1">
      <c r="A11" s="66" t="str">
        <f>IF(D11&gt;0,(ROW()-3)&amp;".","")</f>
        <v>8.</v>
      </c>
      <c r="B11" s="141" t="s">
        <v>191</v>
      </c>
      <c r="C11" s="34" t="s">
        <v>219</v>
      </c>
      <c r="D11" s="34">
        <v>2</v>
      </c>
      <c r="E11" s="63" t="str">
        <f t="shared" si="1"/>
        <v>:</v>
      </c>
      <c r="F11" s="58">
        <v>54.5</v>
      </c>
      <c r="G11" s="105">
        <f t="shared" si="2"/>
        <v>719</v>
      </c>
    </row>
    <row r="12" spans="1:7" s="31" customFormat="1" ht="18" customHeight="1">
      <c r="A12" s="66" t="str">
        <f>IF(D12&gt;0,(ROW()-3)&amp;".","")</f>
        <v>9.</v>
      </c>
      <c r="B12" s="141" t="s">
        <v>162</v>
      </c>
      <c r="C12" s="34" t="s">
        <v>163</v>
      </c>
      <c r="D12" s="34">
        <v>2</v>
      </c>
      <c r="E12" s="63" t="str">
        <f t="shared" si="1"/>
        <v>:</v>
      </c>
      <c r="F12" s="58">
        <v>55</v>
      </c>
      <c r="G12" s="105">
        <f t="shared" si="2"/>
        <v>714</v>
      </c>
    </row>
    <row r="13" spans="1:7" s="31" customFormat="1" ht="18" customHeight="1">
      <c r="A13" s="66" t="str">
        <f>IF(D13&gt;0,(ROW()-3)&amp;".","")</f>
        <v>10.</v>
      </c>
      <c r="B13" s="141" t="s">
        <v>161</v>
      </c>
      <c r="C13" s="34" t="s">
        <v>160</v>
      </c>
      <c r="D13" s="34">
        <v>2</v>
      </c>
      <c r="E13" s="63" t="str">
        <f t="shared" si="1"/>
        <v>:</v>
      </c>
      <c r="F13" s="58">
        <v>59.6</v>
      </c>
      <c r="G13" s="105">
        <f t="shared" si="2"/>
        <v>668</v>
      </c>
    </row>
    <row r="14" spans="1:7" s="31" customFormat="1" ht="18" customHeight="1">
      <c r="A14" s="66" t="str">
        <f>IF(D14&gt;0,(ROW()-3)&amp;".","")</f>
        <v>11.</v>
      </c>
      <c r="B14" s="141" t="s">
        <v>128</v>
      </c>
      <c r="C14" s="34" t="s">
        <v>140</v>
      </c>
      <c r="D14" s="34">
        <v>3</v>
      </c>
      <c r="E14" s="63" t="str">
        <f t="shared" si="1"/>
        <v>:</v>
      </c>
      <c r="F14" s="58">
        <v>0.4</v>
      </c>
      <c r="G14" s="105">
        <f t="shared" si="2"/>
        <v>660</v>
      </c>
    </row>
    <row r="15" spans="1:7" s="31" customFormat="1" ht="18" customHeight="1">
      <c r="A15" s="66">
        <f aca="true" t="shared" si="3" ref="A15:A31">IF(D15&gt;0,(ROW()-3)&amp;".","")</f>
      </c>
      <c r="B15" s="61"/>
      <c r="C15" s="34"/>
      <c r="D15" s="35"/>
      <c r="E15" s="63">
        <f aca="true" t="shared" si="4" ref="E15:E31">IF(F15=0,"",":")</f>
      </c>
      <c r="F15" s="58"/>
      <c r="G15" s="105">
        <f aca="true" t="shared" si="5" ref="G15:G31">IF(F15&lt;&gt;"",(INT(POWER(305.5-(60*D15+F15),1.85)*0.08713)),"")</f>
      </c>
    </row>
    <row r="16" spans="1:7" s="31" customFormat="1" ht="18" customHeight="1">
      <c r="A16" s="66">
        <f t="shared" si="3"/>
      </c>
      <c r="B16" s="61"/>
      <c r="C16" s="34"/>
      <c r="D16" s="35"/>
      <c r="E16" s="63">
        <f t="shared" si="4"/>
      </c>
      <c r="F16" s="58"/>
      <c r="G16" s="105">
        <f t="shared" si="5"/>
      </c>
    </row>
    <row r="17" spans="1:7" s="31" customFormat="1" ht="18" customHeight="1">
      <c r="A17" s="66">
        <f t="shared" si="3"/>
      </c>
      <c r="B17" s="61"/>
      <c r="C17" s="34"/>
      <c r="D17" s="35"/>
      <c r="E17" s="63">
        <f t="shared" si="4"/>
      </c>
      <c r="F17" s="58"/>
      <c r="G17" s="105">
        <f t="shared" si="5"/>
      </c>
    </row>
    <row r="18" spans="1:7" s="31" customFormat="1" ht="18" customHeight="1">
      <c r="A18" s="66">
        <f t="shared" si="3"/>
      </c>
      <c r="B18" s="61"/>
      <c r="C18" s="34"/>
      <c r="D18" s="35"/>
      <c r="E18" s="63">
        <f t="shared" si="4"/>
      </c>
      <c r="F18" s="58"/>
      <c r="G18" s="105">
        <f t="shared" si="5"/>
      </c>
    </row>
    <row r="19" spans="1:7" s="31" customFormat="1" ht="18" customHeight="1">
      <c r="A19" s="66">
        <f t="shared" si="3"/>
      </c>
      <c r="B19" s="61"/>
      <c r="C19" s="34"/>
      <c r="D19" s="35"/>
      <c r="E19" s="63">
        <f t="shared" si="4"/>
      </c>
      <c r="F19" s="58"/>
      <c r="G19" s="105">
        <f t="shared" si="5"/>
      </c>
    </row>
    <row r="20" spans="1:7" s="31" customFormat="1" ht="18" customHeight="1">
      <c r="A20" s="66">
        <f t="shared" si="3"/>
      </c>
      <c r="B20" s="61"/>
      <c r="C20" s="34"/>
      <c r="D20" s="35"/>
      <c r="E20" s="63">
        <f t="shared" si="4"/>
      </c>
      <c r="F20" s="58"/>
      <c r="G20" s="105">
        <f t="shared" si="5"/>
      </c>
    </row>
    <row r="21" spans="1:7" s="31" customFormat="1" ht="18" customHeight="1">
      <c r="A21" s="66">
        <f t="shared" si="3"/>
      </c>
      <c r="B21" s="61"/>
      <c r="C21" s="34"/>
      <c r="D21" s="35"/>
      <c r="E21" s="63">
        <f t="shared" si="4"/>
      </c>
      <c r="F21" s="58"/>
      <c r="G21" s="105">
        <f t="shared" si="5"/>
      </c>
    </row>
    <row r="22" spans="1:7" s="31" customFormat="1" ht="18" customHeight="1">
      <c r="A22" s="66">
        <f t="shared" si="3"/>
      </c>
      <c r="B22" s="61"/>
      <c r="C22" s="34"/>
      <c r="D22" s="35"/>
      <c r="E22" s="63">
        <f t="shared" si="4"/>
      </c>
      <c r="F22" s="58"/>
      <c r="G22" s="105">
        <f t="shared" si="5"/>
      </c>
    </row>
    <row r="23" spans="1:7" s="31" customFormat="1" ht="18" customHeight="1">
      <c r="A23" s="66">
        <f t="shared" si="3"/>
      </c>
      <c r="B23" s="61"/>
      <c r="C23" s="34"/>
      <c r="D23" s="35"/>
      <c r="E23" s="63">
        <f t="shared" si="4"/>
      </c>
      <c r="F23" s="58"/>
      <c r="G23" s="105">
        <f t="shared" si="5"/>
      </c>
    </row>
    <row r="24" spans="1:7" s="31" customFormat="1" ht="18" customHeight="1">
      <c r="A24" s="66">
        <f t="shared" si="3"/>
      </c>
      <c r="B24" s="61"/>
      <c r="C24" s="34"/>
      <c r="D24" s="35"/>
      <c r="E24" s="63">
        <f t="shared" si="4"/>
      </c>
      <c r="F24" s="58"/>
      <c r="G24" s="105">
        <f t="shared" si="5"/>
      </c>
    </row>
    <row r="25" spans="1:7" s="31" customFormat="1" ht="18" customHeight="1">
      <c r="A25" s="66">
        <f t="shared" si="3"/>
      </c>
      <c r="B25" s="61"/>
      <c r="C25" s="34"/>
      <c r="D25" s="35"/>
      <c r="E25" s="63">
        <f t="shared" si="4"/>
      </c>
      <c r="F25" s="58"/>
      <c r="G25" s="105">
        <f t="shared" si="5"/>
      </c>
    </row>
    <row r="26" spans="1:7" s="31" customFormat="1" ht="18" customHeight="1">
      <c r="A26" s="66">
        <f t="shared" si="3"/>
      </c>
      <c r="B26" s="61"/>
      <c r="C26" s="34"/>
      <c r="D26" s="35"/>
      <c r="E26" s="63">
        <f t="shared" si="4"/>
      </c>
      <c r="F26" s="58"/>
      <c r="G26" s="105">
        <f t="shared" si="5"/>
      </c>
    </row>
    <row r="27" spans="1:7" s="31" customFormat="1" ht="18" customHeight="1">
      <c r="A27" s="66">
        <f t="shared" si="3"/>
      </c>
      <c r="B27" s="61"/>
      <c r="C27" s="34"/>
      <c r="D27" s="35"/>
      <c r="E27" s="63">
        <f t="shared" si="4"/>
      </c>
      <c r="F27" s="58"/>
      <c r="G27" s="105">
        <f t="shared" si="5"/>
      </c>
    </row>
    <row r="28" spans="1:7" s="31" customFormat="1" ht="18" customHeight="1">
      <c r="A28" s="66">
        <f t="shared" si="3"/>
      </c>
      <c r="B28" s="61"/>
      <c r="C28" s="34"/>
      <c r="D28" s="35"/>
      <c r="E28" s="63">
        <f t="shared" si="4"/>
      </c>
      <c r="F28" s="58"/>
      <c r="G28" s="105">
        <f t="shared" si="5"/>
      </c>
    </row>
    <row r="29" spans="1:7" s="31" customFormat="1" ht="18" customHeight="1">
      <c r="A29" s="66">
        <f t="shared" si="3"/>
      </c>
      <c r="B29" s="61"/>
      <c r="C29" s="34"/>
      <c r="D29" s="35"/>
      <c r="E29" s="63">
        <f t="shared" si="4"/>
      </c>
      <c r="F29" s="58"/>
      <c r="G29" s="105">
        <f t="shared" si="5"/>
      </c>
    </row>
    <row r="30" spans="1:7" s="31" customFormat="1" ht="18" customHeight="1">
      <c r="A30" s="66">
        <f t="shared" si="3"/>
      </c>
      <c r="B30" s="61"/>
      <c r="C30" s="34"/>
      <c r="D30" s="35"/>
      <c r="E30" s="63">
        <f t="shared" si="4"/>
      </c>
      <c r="F30" s="58"/>
      <c r="G30" s="105">
        <f t="shared" si="5"/>
      </c>
    </row>
    <row r="31" spans="1:7" s="31" customFormat="1" ht="18" customHeight="1">
      <c r="A31" s="67">
        <f t="shared" si="3"/>
      </c>
      <c r="B31" s="61"/>
      <c r="C31" s="37"/>
      <c r="D31" s="38"/>
      <c r="E31" s="64">
        <f t="shared" si="4"/>
      </c>
      <c r="F31" s="59"/>
      <c r="G31" s="106">
        <f t="shared" si="5"/>
      </c>
    </row>
    <row r="32" spans="1:7" s="31" customFormat="1" ht="18" customHeight="1" thickBot="1">
      <c r="A32" s="68">
        <f>IF(D32&gt;0,(ROW()-3)&amp;".","")</f>
      </c>
      <c r="B32" s="62"/>
      <c r="C32" s="39"/>
      <c r="D32" s="40"/>
      <c r="E32" s="65">
        <f>IF(F32=0,"",":")</f>
      </c>
      <c r="F32" s="60"/>
      <c r="G32" s="107">
        <f>IF(F32&lt;&gt;"",(INT(POWER(305.5-(60*D32+F32),1.85)*0.08713)),"")</f>
      </c>
    </row>
  </sheetData>
  <sheetProtection/>
  <dataValidations count="3">
    <dataValidation allowBlank="1" showInputMessage="1" showErrorMessage="1" prompt="Buňka obsahuje vzorec, NEPŘEPSAT!" sqref="G4:G32"/>
    <dataValidation allowBlank="1" showInputMessage="1" showErrorMessage="1" prompt="Buňka obsahuje vzorec. Nevyplňovat!" sqref="A4:A32"/>
    <dataValidation type="whole" operator="lessThanOrEqual" allowBlank="1" showInputMessage="1" showErrorMessage="1" prompt="Dvojtečka se udělá sama, až napíšeš sekundy" sqref="E4:E32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E19" sqref="AE19:AE20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1" customWidth="1"/>
    <col min="16" max="16" width="5.125" style="81" customWidth="1"/>
    <col min="17" max="17" width="6.125" style="4" customWidth="1"/>
    <col min="18" max="18" width="2.75390625" style="82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2" t="s">
        <v>13</v>
      </c>
      <c r="C1" s="123"/>
      <c r="D1" s="123"/>
      <c r="E1" s="123"/>
      <c r="F1" s="123"/>
      <c r="G1" s="124"/>
      <c r="H1" s="125"/>
      <c r="I1" s="123"/>
      <c r="J1" s="126"/>
      <c r="K1" s="126"/>
      <c r="L1" s="127"/>
      <c r="O1" s="74" t="s">
        <v>40</v>
      </c>
      <c r="P1" s="71"/>
      <c r="Q1" s="75"/>
      <c r="R1" s="73"/>
      <c r="S1" s="74"/>
      <c r="T1" s="76"/>
    </row>
    <row r="2" spans="2:20" ht="12.75">
      <c r="B2" s="128" t="s">
        <v>41</v>
      </c>
      <c r="C2" s="129"/>
      <c r="D2" s="123"/>
      <c r="E2" s="123"/>
      <c r="F2" s="123"/>
      <c r="G2" s="124"/>
      <c r="H2" s="125"/>
      <c r="I2" s="123"/>
      <c r="J2" s="126"/>
      <c r="K2" s="126"/>
      <c r="L2" s="127"/>
      <c r="O2" s="71" t="s">
        <v>42</v>
      </c>
      <c r="P2" s="71"/>
      <c r="Q2" s="75"/>
      <c r="R2" s="73"/>
      <c r="S2" s="74"/>
      <c r="T2" s="76"/>
    </row>
    <row r="3" spans="2:20" ht="12.75">
      <c r="B3" s="130" t="s">
        <v>19</v>
      </c>
      <c r="C3" s="123"/>
      <c r="D3" s="123"/>
      <c r="E3" s="15" t="s">
        <v>130</v>
      </c>
      <c r="F3" s="15"/>
      <c r="G3" s="18"/>
      <c r="K3" s="12"/>
      <c r="L3" s="16"/>
      <c r="O3" s="77" t="s">
        <v>43</v>
      </c>
      <c r="P3" s="71"/>
      <c r="Q3" s="75"/>
      <c r="R3" s="73"/>
      <c r="S3" s="74"/>
      <c r="T3" s="76"/>
    </row>
    <row r="4" spans="2:20" ht="12.75">
      <c r="B4" s="130" t="s">
        <v>18</v>
      </c>
      <c r="C4" s="123"/>
      <c r="D4" s="123"/>
      <c r="E4" s="78" t="s">
        <v>131</v>
      </c>
      <c r="G4" s="79" t="s">
        <v>17</v>
      </c>
      <c r="I4" s="12"/>
      <c r="J4" s="178">
        <v>41534</v>
      </c>
      <c r="K4" s="178"/>
      <c r="L4" s="16"/>
      <c r="M4" s="13"/>
      <c r="N4" s="20"/>
      <c r="O4" s="71" t="s">
        <v>44</v>
      </c>
      <c r="P4" s="77"/>
      <c r="Q4" s="75"/>
      <c r="R4" s="80"/>
      <c r="S4" s="74"/>
      <c r="T4" s="76"/>
    </row>
    <row r="5" ht="12.75">
      <c r="W5" s="7" t="s">
        <v>11</v>
      </c>
    </row>
    <row r="6" spans="2:29" ht="12.75">
      <c r="B6" s="17" t="s">
        <v>6</v>
      </c>
      <c r="C6" s="72"/>
      <c r="D6" s="72"/>
      <c r="E6" s="72" t="s">
        <v>15</v>
      </c>
      <c r="F6" s="83" t="s">
        <v>21</v>
      </c>
      <c r="G6" s="84" t="s">
        <v>7</v>
      </c>
      <c r="H6" s="85" t="s">
        <v>7</v>
      </c>
      <c r="I6" s="72"/>
      <c r="J6" s="86" t="s">
        <v>45</v>
      </c>
      <c r="K6" s="86" t="s">
        <v>46</v>
      </c>
      <c r="L6" s="179" t="s">
        <v>47</v>
      </c>
      <c r="M6" s="179"/>
      <c r="N6" s="179"/>
      <c r="O6" s="88" t="s">
        <v>2</v>
      </c>
      <c r="P6" s="88" t="s">
        <v>3</v>
      </c>
      <c r="Q6" s="89" t="s">
        <v>4</v>
      </c>
      <c r="R6" s="179" t="s">
        <v>5</v>
      </c>
      <c r="S6" s="179"/>
      <c r="T6" s="179"/>
      <c r="U6" s="90" t="s">
        <v>48</v>
      </c>
      <c r="V6" s="90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87"/>
      <c r="C7" s="72"/>
      <c r="D7" s="72"/>
      <c r="E7" s="72" t="s">
        <v>9</v>
      </c>
      <c r="F7" s="83" t="s">
        <v>20</v>
      </c>
      <c r="G7" s="84" t="s">
        <v>8</v>
      </c>
      <c r="H7" s="85" t="s">
        <v>8</v>
      </c>
      <c r="I7" s="72"/>
      <c r="J7" s="91" t="s">
        <v>12</v>
      </c>
      <c r="K7" s="91" t="s">
        <v>12</v>
      </c>
      <c r="L7" s="180" t="s">
        <v>14</v>
      </c>
      <c r="M7" s="180"/>
      <c r="N7" s="180"/>
      <c r="O7" s="87" t="s">
        <v>0</v>
      </c>
      <c r="P7" s="87" t="s">
        <v>0</v>
      </c>
      <c r="Q7" s="92" t="s">
        <v>1</v>
      </c>
      <c r="R7" s="181" t="s">
        <v>16</v>
      </c>
      <c r="S7" s="181"/>
      <c r="T7" s="181"/>
    </row>
    <row r="8" spans="2:19" ht="12.75">
      <c r="B8" s="93"/>
      <c r="G8" s="74"/>
      <c r="M8" s="74"/>
      <c r="S8" s="74"/>
    </row>
    <row r="9" spans="2:29" ht="12.75">
      <c r="B9" s="22" t="str">
        <f>IF(H9=0,"","1.")</f>
        <v>1.</v>
      </c>
      <c r="E9" s="2" t="s">
        <v>121</v>
      </c>
      <c r="G9" s="94">
        <f>IF(H9=0,"",H9)</f>
        <v>7042</v>
      </c>
      <c r="H9" s="14">
        <f>SUM(W9:AB10)+AC9</f>
        <v>7042</v>
      </c>
      <c r="J9" s="69">
        <v>8.3</v>
      </c>
      <c r="K9" s="9">
        <v>27.7</v>
      </c>
      <c r="L9" s="3">
        <v>2</v>
      </c>
      <c r="M9" s="95" t="str">
        <f>IF(N9=0,"",":")</f>
        <v>:</v>
      </c>
      <c r="N9" s="19">
        <v>45.2</v>
      </c>
      <c r="O9" s="96">
        <v>156</v>
      </c>
      <c r="P9" s="96">
        <v>487</v>
      </c>
      <c r="Q9" s="4">
        <v>9.43</v>
      </c>
      <c r="R9" s="82">
        <v>2</v>
      </c>
      <c r="S9" s="95" t="str">
        <f>IF(T9=0,"",":")</f>
        <v>:</v>
      </c>
      <c r="T9" s="19">
        <v>38.3</v>
      </c>
      <c r="U9" s="10">
        <f>L9*60+N9</f>
        <v>165.2</v>
      </c>
      <c r="V9" s="10">
        <f>R9*60+T9</f>
        <v>158.3</v>
      </c>
      <c r="W9" s="97">
        <f>IF(J9&gt;0,(INT(POWER(12.76-J9,1.81)*46.0849)),0)</f>
        <v>690</v>
      </c>
      <c r="X9" s="97">
        <f>IF(K9&gt;0,(INT(POWER(42.26-K9,1.81)*4.99087)),0)</f>
        <v>636</v>
      </c>
      <c r="Y9" s="98">
        <f>IF(N9&lt;&gt;"",(INT(POWER(254-U9,1.88)*0.11193)),0)</f>
        <v>515</v>
      </c>
      <c r="Z9" s="97">
        <f>IF(O9&gt;0,(INT(POWER(O9-75,1.348)*1.84523)),0)</f>
        <v>689</v>
      </c>
      <c r="AA9" s="97">
        <f>IF(P9&gt;0,(INT(POWER(P9-210,1.41)*0.188807)),0)</f>
        <v>524</v>
      </c>
      <c r="AB9" s="97">
        <f>IF(Q9&gt;0,(INT(POWER(Q9-1.5,1.05)*56.0211)),0)</f>
        <v>492</v>
      </c>
      <c r="AC9" s="11">
        <f>IF(T9&lt;&gt;"",(INT(POWER(305.5-V9,1.85)*0.08713)),0)</f>
        <v>892</v>
      </c>
    </row>
    <row r="10" spans="2:28" ht="12.75">
      <c r="B10" s="93"/>
      <c r="G10" s="74"/>
      <c r="H10" s="70">
        <f>H9</f>
        <v>7042</v>
      </c>
      <c r="J10" s="69">
        <v>8.7</v>
      </c>
      <c r="K10" s="9">
        <v>32.5</v>
      </c>
      <c r="L10" s="3">
        <v>2</v>
      </c>
      <c r="M10" s="95" t="str">
        <f>IF(N10=0,"",":")</f>
        <v>:</v>
      </c>
      <c r="N10" s="19">
        <v>55.7</v>
      </c>
      <c r="O10" s="96">
        <v>132</v>
      </c>
      <c r="P10" s="96">
        <v>471</v>
      </c>
      <c r="Q10" s="4">
        <v>7.96</v>
      </c>
      <c r="S10" s="95">
        <f>IF(T10=0,"",":")</f>
      </c>
      <c r="U10" s="10">
        <f>L10*60+N10</f>
        <v>175.7</v>
      </c>
      <c r="W10" s="97">
        <f>IF(J10&gt;0,(INT(POWER(12.76-J10,1.81)*46.0849)),0)</f>
        <v>582</v>
      </c>
      <c r="X10" s="97">
        <f>IF(K10&gt;0,(INT(POWER(42.26-K10,1.81)*4.99087)),0)</f>
        <v>308</v>
      </c>
      <c r="Y10" s="98">
        <f>IF(N10&lt;&gt;"",(INT(POWER(254-U10,1.88)*0.11193)),0)</f>
        <v>406</v>
      </c>
      <c r="Z10" s="97">
        <f>IF(O10&gt;0,(INT(POWER(O10-75,1.348)*1.84523)),0)</f>
        <v>429</v>
      </c>
      <c r="AA10" s="97">
        <f>IF(P10&gt;0,(INT(POWER(P10-210,1.41)*0.188807)),0)</f>
        <v>482</v>
      </c>
      <c r="AB10" s="97">
        <f>IF(Q10&gt;0,(INT(POWER(Q10-1.5,1.05)*56.0211)),0)</f>
        <v>397</v>
      </c>
    </row>
    <row r="11" spans="2:19" ht="12.75">
      <c r="B11" s="93"/>
      <c r="G11" s="74"/>
      <c r="H11" s="70">
        <f>H9</f>
        <v>7042</v>
      </c>
      <c r="M11" s="74"/>
      <c r="S11" s="74"/>
    </row>
    <row r="12" spans="2:29" ht="12.75">
      <c r="B12" s="22" t="str">
        <f>IF(H12=0,"","2.")</f>
        <v>2.</v>
      </c>
      <c r="E12" s="2" t="s">
        <v>119</v>
      </c>
      <c r="G12" s="94">
        <f>IF(H12=0,"",H12)</f>
        <v>6758</v>
      </c>
      <c r="H12" s="14">
        <f>SUM(W12:AB13)+AC12</f>
        <v>6758</v>
      </c>
      <c r="J12" s="147">
        <v>8.6</v>
      </c>
      <c r="K12" s="9">
        <v>30.2</v>
      </c>
      <c r="L12" s="3">
        <v>2</v>
      </c>
      <c r="M12" s="95" t="str">
        <f>IF(N12=0,"",":")</f>
        <v>:</v>
      </c>
      <c r="N12" s="19">
        <v>43</v>
      </c>
      <c r="O12" s="96">
        <v>148</v>
      </c>
      <c r="P12" s="96">
        <v>464</v>
      </c>
      <c r="Q12" s="4">
        <v>9.82</v>
      </c>
      <c r="R12" s="82">
        <v>2</v>
      </c>
      <c r="S12" s="95" t="str">
        <f>IF(T12=0,"",":")</f>
        <v>:</v>
      </c>
      <c r="T12" s="19">
        <v>48.3</v>
      </c>
      <c r="U12" s="10">
        <f>L12*60+N12</f>
        <v>163</v>
      </c>
      <c r="V12" s="10">
        <f>R12*60+T12</f>
        <v>168.3</v>
      </c>
      <c r="W12" s="97">
        <f>IF(J12&gt;0,(INT(POWER(12.76-J12,1.81)*46.0849)),0)</f>
        <v>608</v>
      </c>
      <c r="X12" s="97">
        <f>IF(K12&gt;0,(INT(POWER(42.26-K12,1.81)*4.99087)),0)</f>
        <v>452</v>
      </c>
      <c r="Y12" s="98">
        <f>IF(N12&lt;&gt;"",(INT(POWER(254-U12,1.88)*0.11193)),0)</f>
        <v>539</v>
      </c>
      <c r="Z12" s="97">
        <f>IF(O12&gt;0,(INT(POWER(O12-75,1.348)*1.84523)),0)</f>
        <v>599</v>
      </c>
      <c r="AA12" s="97">
        <f>IF(P12&gt;0,(INT(POWER(P12-210,1.41)*0.188807)),0)</f>
        <v>464</v>
      </c>
      <c r="AB12" s="97">
        <f>IF(Q12&gt;0,(INT(POWER(Q12-1.5,1.05)*56.0211)),0)</f>
        <v>518</v>
      </c>
      <c r="AC12" s="11">
        <f>IF(T12&lt;&gt;"",(INT(POWER(305.5-V12,1.85)*0.08713)),0)</f>
        <v>783</v>
      </c>
    </row>
    <row r="13" spans="2:28" ht="12.75">
      <c r="B13" s="93"/>
      <c r="G13" s="74"/>
      <c r="H13" s="70">
        <f>H12</f>
        <v>6758</v>
      </c>
      <c r="J13" s="69">
        <v>8.7</v>
      </c>
      <c r="K13" s="9">
        <v>30.5</v>
      </c>
      <c r="L13" s="3">
        <v>2</v>
      </c>
      <c r="M13" s="95" t="str">
        <f>IF(N13=0,"",":")</f>
        <v>:</v>
      </c>
      <c r="N13" s="19">
        <v>49.3</v>
      </c>
      <c r="O13" s="96">
        <v>132</v>
      </c>
      <c r="P13" s="96">
        <v>447</v>
      </c>
      <c r="Q13" s="4">
        <v>8.93</v>
      </c>
      <c r="S13" s="95"/>
      <c r="U13" s="10">
        <f>L13*60+N13</f>
        <v>169.3</v>
      </c>
      <c r="W13" s="97">
        <f>IF(J13&gt;0,(INT(POWER(12.76-J13,1.81)*46.0849)),0)</f>
        <v>582</v>
      </c>
      <c r="X13" s="97">
        <f>IF(K13&gt;0,(INT(POWER(42.26-K13,1.81)*4.99087)),0)</f>
        <v>432</v>
      </c>
      <c r="Y13" s="98">
        <f>IF(N13&lt;&gt;"",(INT(POWER(254-U13,1.88)*0.11193)),0)</f>
        <v>471</v>
      </c>
      <c r="Z13" s="97">
        <f>IF(O13&gt;0,(INT(POWER(O13-75,1.348)*1.84523)),0)</f>
        <v>429</v>
      </c>
      <c r="AA13" s="97">
        <f>IF(P13&gt;0,(INT(POWER(P13-210,1.41)*0.188807)),0)</f>
        <v>421</v>
      </c>
      <c r="AB13" s="97">
        <f>IF(Q13&gt;0,(INT(POWER(Q13-1.5,1.05)*56.0211)),0)</f>
        <v>460</v>
      </c>
    </row>
    <row r="14" spans="2:19" ht="12.75">
      <c r="B14" s="93"/>
      <c r="G14" s="74"/>
      <c r="H14" s="70">
        <f>H12</f>
        <v>6758</v>
      </c>
      <c r="J14" s="69"/>
      <c r="K14" s="9"/>
      <c r="M14" s="74"/>
      <c r="O14" s="96"/>
      <c r="P14" s="96"/>
      <c r="S14" s="95"/>
    </row>
    <row r="15" spans="2:29" ht="12.75">
      <c r="B15" s="22" t="str">
        <f>IF(H15=0,"","3.")</f>
        <v>3.</v>
      </c>
      <c r="E15" s="2" t="s">
        <v>122</v>
      </c>
      <c r="G15" s="94">
        <f>IF(H15=0,"",H15)</f>
        <v>6107</v>
      </c>
      <c r="H15" s="14">
        <f>SUM(W15:AB16)+AC15</f>
        <v>6107</v>
      </c>
      <c r="J15" s="69">
        <v>8.6</v>
      </c>
      <c r="K15" s="9">
        <v>29</v>
      </c>
      <c r="L15" s="3">
        <v>2</v>
      </c>
      <c r="M15" s="95" t="str">
        <f>IF(N15=0,"",":")</f>
        <v>:</v>
      </c>
      <c r="N15" s="19">
        <v>46.6</v>
      </c>
      <c r="O15" s="96">
        <v>140</v>
      </c>
      <c r="P15" s="96">
        <v>427</v>
      </c>
      <c r="Q15" s="4">
        <v>8.76</v>
      </c>
      <c r="R15" s="82">
        <v>2</v>
      </c>
      <c r="S15" s="95" t="str">
        <f>IF(T15=0,"",":")</f>
        <v>:</v>
      </c>
      <c r="T15" s="19">
        <v>50.7</v>
      </c>
      <c r="U15" s="10">
        <f>L15*60+N15</f>
        <v>166.6</v>
      </c>
      <c r="V15" s="10">
        <f>R15*60+T15</f>
        <v>170.7</v>
      </c>
      <c r="W15" s="97">
        <f>IF(J15&gt;0,(INT(POWER(12.76-J15,1.81)*46.0849)),0)</f>
        <v>608</v>
      </c>
      <c r="X15" s="97">
        <f>IF(K15&gt;0,(INT(POWER(42.26-K15,1.81)*4.99087)),0)</f>
        <v>537</v>
      </c>
      <c r="Y15" s="98">
        <f>IF(N15&lt;&gt;"",(INT(POWER(254-U15,1.88)*0.11193)),0)</f>
        <v>500</v>
      </c>
      <c r="Z15" s="97">
        <f>IF(O15&gt;0,(INT(POWER(O15-75,1.348)*1.84523)),0)</f>
        <v>512</v>
      </c>
      <c r="AA15" s="97">
        <f>IF(P15&gt;0,(INT(POWER(P15-210,1.41)*0.188807)),0)</f>
        <v>371</v>
      </c>
      <c r="AB15" s="97">
        <f>IF(Q15&gt;0,(INT(POWER(Q15-1.5,1.05)*56.0211)),0)</f>
        <v>449</v>
      </c>
      <c r="AC15" s="11">
        <f>IF(T15&lt;&gt;"",(INT(POWER(305.5-V15,1.85)*0.08713)),0)</f>
        <v>758</v>
      </c>
    </row>
    <row r="16" spans="2:28" ht="12.75">
      <c r="B16" s="93"/>
      <c r="G16" s="74"/>
      <c r="H16" s="70">
        <f>H15</f>
        <v>6107</v>
      </c>
      <c r="J16" s="69">
        <v>8.6</v>
      </c>
      <c r="K16" s="9">
        <v>30</v>
      </c>
      <c r="L16" s="3">
        <v>2</v>
      </c>
      <c r="M16" s="95" t="str">
        <f>IF(N16=0,"",":")</f>
        <v>:</v>
      </c>
      <c r="N16" s="19">
        <v>49.7</v>
      </c>
      <c r="O16" s="96">
        <v>136</v>
      </c>
      <c r="P16" s="96">
        <v>423</v>
      </c>
      <c r="S16" s="95">
        <f>IF(T16=0,"",":")</f>
      </c>
      <c r="U16" s="10">
        <f>L16*60+N16</f>
        <v>169.7</v>
      </c>
      <c r="W16" s="97">
        <f>IF(J16&gt;0,(INT(POWER(12.76-J16,1.81)*46.0849)),0)</f>
        <v>608</v>
      </c>
      <c r="X16" s="97">
        <f>IF(K16&gt;0,(INT(POWER(42.26-K16,1.81)*4.99087)),0)</f>
        <v>465</v>
      </c>
      <c r="Y16" s="98">
        <f>IF(N16&lt;&gt;"",(INT(POWER(254-U16,1.88)*0.11193)),0)</f>
        <v>467</v>
      </c>
      <c r="Z16" s="97">
        <f>IF(O16&gt;0,(INT(POWER(O16-75,1.348)*1.84523)),0)</f>
        <v>470</v>
      </c>
      <c r="AA16" s="97">
        <f>IF(P16&gt;0,(INT(POWER(P16-210,1.41)*0.188807)),0)</f>
        <v>362</v>
      </c>
      <c r="AB16" s="97">
        <f>IF(Q16&gt;0,(INT(POWER(Q16-1.5,1.05)*56.0211)),0)</f>
        <v>0</v>
      </c>
    </row>
    <row r="17" spans="2:19" ht="12.75">
      <c r="B17" s="93"/>
      <c r="G17" s="74"/>
      <c r="H17" s="70">
        <f>H15</f>
        <v>6107</v>
      </c>
      <c r="J17" s="69"/>
      <c r="K17" s="9"/>
      <c r="M17" s="74"/>
      <c r="O17" s="96"/>
      <c r="P17" s="96"/>
      <c r="S17" s="74"/>
    </row>
    <row r="18" spans="2:29" ht="12.75">
      <c r="B18" s="22" t="str">
        <f>IF(H18=0,"","4.")</f>
        <v>4.</v>
      </c>
      <c r="E18" s="2" t="s">
        <v>120</v>
      </c>
      <c r="G18" s="94">
        <f>IF(H18=0,"",H18)</f>
        <v>5679</v>
      </c>
      <c r="H18" s="14">
        <f>SUM(W18:AB19)+AC18</f>
        <v>5679</v>
      </c>
      <c r="J18" s="69">
        <v>8</v>
      </c>
      <c r="K18" s="9">
        <v>34.2</v>
      </c>
      <c r="L18" s="3">
        <v>2</v>
      </c>
      <c r="M18" s="95" t="str">
        <f>IF(N18=0,"",":")</f>
        <v>:</v>
      </c>
      <c r="N18" s="19">
        <v>34.3</v>
      </c>
      <c r="O18" s="96">
        <v>132</v>
      </c>
      <c r="P18" s="96">
        <v>439</v>
      </c>
      <c r="Q18" s="4">
        <v>9.02</v>
      </c>
      <c r="R18" s="82">
        <v>2</v>
      </c>
      <c r="S18" s="95" t="str">
        <f>IF(T18=0,"",":")</f>
        <v>:</v>
      </c>
      <c r="T18" s="19">
        <v>52.1</v>
      </c>
      <c r="U18" s="10">
        <f>L18*60+N18</f>
        <v>154.3</v>
      </c>
      <c r="V18" s="10">
        <f>R18*60+T18</f>
        <v>172.1</v>
      </c>
      <c r="W18" s="97">
        <f>IF(J18&gt;0,(INT(POWER(12.76-J18,1.81)*46.0849)),0)</f>
        <v>776</v>
      </c>
      <c r="X18" s="97">
        <f>IF(K18&gt;0,(INT(POWER(42.26-K18,1.81)*4.99087)),0)</f>
        <v>218</v>
      </c>
      <c r="Y18" s="98">
        <f>IF(N18&lt;&gt;"",(INT(POWER(254-U18,1.88)*0.11193)),0)</f>
        <v>640</v>
      </c>
      <c r="Z18" s="97">
        <f>IF(O18&gt;0,(INT(POWER(O18-75,1.348)*1.84523)),0)</f>
        <v>429</v>
      </c>
      <c r="AA18" s="97">
        <f>IF(P18&gt;0,(INT(POWER(P18-210,1.41)*0.188807)),0)</f>
        <v>401</v>
      </c>
      <c r="AB18" s="97">
        <f>IF(Q18&gt;0,(INT(POWER(Q18-1.5,1.05)*56.0211)),0)</f>
        <v>465</v>
      </c>
      <c r="AC18" s="11">
        <f>IF(T18&lt;&gt;"",(INT(POWER(305.5-V18,1.85)*0.08713)),0)</f>
        <v>744</v>
      </c>
    </row>
    <row r="19" spans="2:28" ht="12.75">
      <c r="B19" s="93"/>
      <c r="G19" s="74"/>
      <c r="H19" s="70">
        <f>H18</f>
        <v>5679</v>
      </c>
      <c r="J19" s="69">
        <v>9</v>
      </c>
      <c r="K19" s="9"/>
      <c r="L19" s="3">
        <v>3</v>
      </c>
      <c r="M19" s="95" t="str">
        <f>IF(N19=0,"",":")</f>
        <v>:</v>
      </c>
      <c r="N19" s="19">
        <v>12.5</v>
      </c>
      <c r="O19" s="96">
        <v>132</v>
      </c>
      <c r="P19" s="96">
        <v>425</v>
      </c>
      <c r="Q19" s="4">
        <v>8.72</v>
      </c>
      <c r="S19" s="95">
        <f>IF(T19=0,"",":")</f>
      </c>
      <c r="U19" s="10">
        <f>L19*60+N19</f>
        <v>192.5</v>
      </c>
      <c r="W19" s="97">
        <f>IF(J19&gt;0,(INT(POWER(12.76-J19,1.81)*46.0849)),0)</f>
        <v>506</v>
      </c>
      <c r="X19" s="97">
        <f>IF(K19&gt;0,(INT(POWER(42.26-K19,1.81)*4.99087)),0)</f>
        <v>0</v>
      </c>
      <c r="Y19" s="98">
        <f>IF(N19&lt;&gt;"",(INT(POWER(254-U19,1.88)*0.11193)),0)</f>
        <v>258</v>
      </c>
      <c r="Z19" s="97">
        <f>IF(O19&gt;0,(INT(POWER(O19-75,1.348)*1.84523)),0)</f>
        <v>429</v>
      </c>
      <c r="AA19" s="97">
        <f>IF(P19&gt;0,(INT(POWER(P19-210,1.41)*0.188807)),0)</f>
        <v>367</v>
      </c>
      <c r="AB19" s="97">
        <f>IF(Q19&gt;0,(INT(POWER(Q19-1.5,1.05)*56.0211)),0)</f>
        <v>446</v>
      </c>
    </row>
    <row r="20" spans="2:19" ht="12.75">
      <c r="B20" s="93"/>
      <c r="G20" s="99"/>
      <c r="H20" s="70">
        <f>H18</f>
        <v>5679</v>
      </c>
      <c r="J20" s="69"/>
      <c r="K20" s="9"/>
      <c r="M20" s="74"/>
      <c r="O20" s="96"/>
      <c r="P20" s="96"/>
      <c r="S20" s="74"/>
    </row>
    <row r="21" spans="2:29" ht="12.75">
      <c r="B21" s="22" t="str">
        <f>IF(H21=0,"","5.")</f>
        <v>5.</v>
      </c>
      <c r="E21" s="2" t="s">
        <v>123</v>
      </c>
      <c r="G21" s="94">
        <f>IF(H21=0,"",H21)</f>
        <v>6534</v>
      </c>
      <c r="H21" s="14">
        <f>SUM(W21:AB22)+AC21</f>
        <v>6534</v>
      </c>
      <c r="J21" s="12">
        <v>8.6</v>
      </c>
      <c r="K21" s="8">
        <v>29.1</v>
      </c>
      <c r="L21" s="3">
        <v>2</v>
      </c>
      <c r="M21" s="95" t="str">
        <f>IF(N21=0,"",":")</f>
        <v>:</v>
      </c>
      <c r="N21" s="19">
        <v>43.2</v>
      </c>
      <c r="O21" s="96">
        <v>140</v>
      </c>
      <c r="P21" s="96">
        <v>467</v>
      </c>
      <c r="Q21" s="4">
        <v>8.75</v>
      </c>
      <c r="R21" s="82">
        <v>2</v>
      </c>
      <c r="S21" s="95" t="str">
        <f>IF(T21=0,"",":")</f>
        <v>:</v>
      </c>
      <c r="T21" s="19">
        <v>38.7</v>
      </c>
      <c r="U21" s="10">
        <f>L21*60+N21</f>
        <v>163.2</v>
      </c>
      <c r="V21" s="10">
        <f>R21*60+T21</f>
        <v>158.7</v>
      </c>
      <c r="W21" s="97">
        <f>IF(J21&gt;0,(INT(POWER(12.76-J21,1.81)*46.0849)),0)</f>
        <v>608</v>
      </c>
      <c r="X21" s="97">
        <f>IF(K21&gt;0,(INT(POWER(42.26-K21,1.81)*4.99087)),0)</f>
        <v>529</v>
      </c>
      <c r="Y21" s="98">
        <f>IF(N21&lt;&gt;"",(INT(POWER(254-U21,1.88)*0.11193)),0)</f>
        <v>537</v>
      </c>
      <c r="Z21" s="97">
        <f>IF(O21&gt;0,(INT(POWER(O21-75,1.348)*1.84523)),0)</f>
        <v>512</v>
      </c>
      <c r="AA21" s="97">
        <f>IF(P21&gt;0,(INT(POWER(P21-210,1.41)*0.188807)),0)</f>
        <v>472</v>
      </c>
      <c r="AB21" s="97">
        <f>IF(Q21&gt;0,(INT(POWER(Q21-1.5,1.05)*56.0211)),0)</f>
        <v>448</v>
      </c>
      <c r="AC21" s="11">
        <f>IF(T21&lt;&gt;"",(INT(POWER(305.5-V21,1.85)*0.08713)),0)</f>
        <v>888</v>
      </c>
    </row>
    <row r="22" spans="2:28" ht="12.75">
      <c r="B22" s="93"/>
      <c r="G22" s="74"/>
      <c r="H22" s="70">
        <f>H21</f>
        <v>6534</v>
      </c>
      <c r="J22" s="12">
        <v>9.2</v>
      </c>
      <c r="K22" s="8">
        <v>31.3</v>
      </c>
      <c r="L22" s="3">
        <v>2</v>
      </c>
      <c r="M22" s="95" t="str">
        <f>IF(N22=0,"",":")</f>
        <v>:</v>
      </c>
      <c r="N22" s="19">
        <v>46.2</v>
      </c>
      <c r="O22" s="96">
        <v>132</v>
      </c>
      <c r="P22" s="96">
        <v>465</v>
      </c>
      <c r="Q22" s="4">
        <v>6.5</v>
      </c>
      <c r="S22" s="95">
        <f>IF(T22=0,"",":")</f>
      </c>
      <c r="U22" s="10">
        <f>L22*60+N22</f>
        <v>166.2</v>
      </c>
      <c r="W22" s="97">
        <f>IF(J22&gt;0,(INT(POWER(12.76-J22,1.81)*46.0849)),0)</f>
        <v>458</v>
      </c>
      <c r="X22" s="97">
        <f>IF(K22&gt;0,(INT(POWER(42.26-K22,1.81)*4.99087)),0)</f>
        <v>380</v>
      </c>
      <c r="Y22" s="98">
        <f>IF(N22&lt;&gt;"",(INT(POWER(254-U22,1.88)*0.11193)),0)</f>
        <v>504</v>
      </c>
      <c r="Z22" s="97">
        <f>IF(O22&gt;0,(INT(POWER(O22-75,1.348)*1.84523)),0)</f>
        <v>429</v>
      </c>
      <c r="AA22" s="97">
        <f>IF(P22&gt;0,(INT(POWER(P22-210,1.41)*0.188807)),0)</f>
        <v>466</v>
      </c>
      <c r="AB22" s="97">
        <f>IF(Q22&gt;0,(INT(POWER(Q22-1.5,1.05)*56.0211)),0)</f>
        <v>303</v>
      </c>
    </row>
    <row r="23" spans="2:19" ht="12.75">
      <c r="B23" s="93"/>
      <c r="G23" s="74"/>
      <c r="H23" s="70">
        <f>H21</f>
        <v>6534</v>
      </c>
      <c r="M23" s="74"/>
      <c r="S23" s="74"/>
    </row>
    <row r="24" spans="2:29" ht="12.75">
      <c r="B24" s="22" t="str">
        <f>IF(H24=0,"","6.")</f>
        <v>6.</v>
      </c>
      <c r="E24" s="2" t="s">
        <v>125</v>
      </c>
      <c r="G24" s="94">
        <f>IF(H24=0,"",H24)</f>
        <v>5290</v>
      </c>
      <c r="H24" s="14">
        <f>SUM(W24:AB25)+AC24</f>
        <v>5290</v>
      </c>
      <c r="J24" s="12">
        <v>9</v>
      </c>
      <c r="K24" s="8">
        <v>30.8</v>
      </c>
      <c r="L24" s="3">
        <v>2</v>
      </c>
      <c r="M24" s="95" t="str">
        <f>IF(N24=0,"",":")</f>
        <v>:</v>
      </c>
      <c r="N24" s="19">
        <v>46.4</v>
      </c>
      <c r="O24" s="81">
        <v>128</v>
      </c>
      <c r="P24" s="81">
        <v>432</v>
      </c>
      <c r="Q24" s="4">
        <v>6.66</v>
      </c>
      <c r="R24" s="82">
        <v>2</v>
      </c>
      <c r="S24" s="95" t="str">
        <f>IF(T24=0,"",":")</f>
        <v>:</v>
      </c>
      <c r="T24" s="19">
        <v>55</v>
      </c>
      <c r="U24" s="10">
        <f>L24*60+N24</f>
        <v>166.4</v>
      </c>
      <c r="V24" s="10">
        <f>R24*60+T24</f>
        <v>175</v>
      </c>
      <c r="W24" s="97">
        <f>IF(J24&gt;0,(INT(POWER(12.76-J24,1.81)*46.0849)),0)</f>
        <v>506</v>
      </c>
      <c r="X24" s="97">
        <f>IF(K24&gt;0,(INT(POWER(42.26-K24,1.81)*4.99087)),0)</f>
        <v>412</v>
      </c>
      <c r="Y24" s="98">
        <f>IF(N24&lt;&gt;"",(INT(POWER(254-U24,1.88)*0.11193)),0)</f>
        <v>502</v>
      </c>
      <c r="Z24" s="97">
        <f>IF(O24&gt;0,(INT(POWER(O24-75,1.348)*1.84523)),0)</f>
        <v>389</v>
      </c>
      <c r="AA24" s="97">
        <f>IF(P24&gt;0,(INT(POWER(P24-210,1.41)*0.188807)),0)</f>
        <v>384</v>
      </c>
      <c r="AB24" s="97">
        <f>IF(Q24&gt;0,(INT(POWER(Q24-1.5,1.05)*56.0211)),0)</f>
        <v>313</v>
      </c>
      <c r="AC24" s="11">
        <f>IF(T24&lt;&gt;"",(INT(POWER(305.5-V24,1.85)*0.08713)),0)</f>
        <v>714</v>
      </c>
    </row>
    <row r="25" spans="2:28" ht="12.75">
      <c r="B25" s="93"/>
      <c r="G25" s="74"/>
      <c r="H25" s="70">
        <f>H24</f>
        <v>5290</v>
      </c>
      <c r="J25" s="12">
        <v>9.2</v>
      </c>
      <c r="K25" s="8">
        <v>32.8</v>
      </c>
      <c r="L25" s="3">
        <v>2</v>
      </c>
      <c r="M25" s="95" t="str">
        <f>IF(N25=0,"",":")</f>
        <v>:</v>
      </c>
      <c r="N25" s="19">
        <v>59</v>
      </c>
      <c r="O25" s="81">
        <v>128</v>
      </c>
      <c r="P25" s="81">
        <v>371</v>
      </c>
      <c r="Q25" s="4">
        <v>6.66</v>
      </c>
      <c r="S25" s="95">
        <f>IF(T25=0,"",":")</f>
      </c>
      <c r="U25" s="10">
        <f>L25*60+N25</f>
        <v>179</v>
      </c>
      <c r="W25" s="97">
        <f>IF(J25&gt;0,(INT(POWER(12.76-J25,1.81)*46.0849)),0)</f>
        <v>458</v>
      </c>
      <c r="X25" s="97">
        <f>IF(K25&gt;0,(INT(POWER(42.26-K25,1.81)*4.99087)),0)</f>
        <v>291</v>
      </c>
      <c r="Y25" s="98">
        <f>IF(N25&lt;&gt;"",(INT(POWER(254-U25,1.88)*0.11193)),0)</f>
        <v>375</v>
      </c>
      <c r="Z25" s="97">
        <f>IF(O25&gt;0,(INT(POWER(O25-75,1.348)*1.84523)),0)</f>
        <v>389</v>
      </c>
      <c r="AA25" s="97">
        <f>IF(P25&gt;0,(INT(POWER(P25-210,1.41)*0.188807)),0)</f>
        <v>244</v>
      </c>
      <c r="AB25" s="97">
        <f>IF(Q25&gt;0,(INT(POWER(Q25-1.5,1.05)*56.0211)),0)</f>
        <v>313</v>
      </c>
    </row>
    <row r="26" spans="2:19" ht="12.75">
      <c r="B26" s="93"/>
      <c r="G26" s="74"/>
      <c r="H26" s="70">
        <f>H24</f>
        <v>5290</v>
      </c>
      <c r="M26" s="74"/>
      <c r="S26" s="74"/>
    </row>
    <row r="27" spans="2:29" ht="12.75">
      <c r="B27" s="22" t="str">
        <f>IF(H27=0,"","7.")</f>
        <v>7.</v>
      </c>
      <c r="E27" s="2" t="s">
        <v>191</v>
      </c>
      <c r="G27" s="94">
        <f>IF(H27=0,"",H27)</f>
        <v>4507</v>
      </c>
      <c r="H27" s="14">
        <f>SUM(W27:AB28)+AC27</f>
        <v>4507</v>
      </c>
      <c r="J27" s="69">
        <v>8.4</v>
      </c>
      <c r="K27" s="9">
        <v>32.4</v>
      </c>
      <c r="L27" s="3">
        <v>2</v>
      </c>
      <c r="M27" s="95" t="str">
        <f>IF(N27=0,"",":")</f>
        <v>:</v>
      </c>
      <c r="N27" s="19">
        <v>49</v>
      </c>
      <c r="O27" s="96">
        <v>136</v>
      </c>
      <c r="P27" s="96">
        <v>444</v>
      </c>
      <c r="Q27" s="4">
        <v>8.67</v>
      </c>
      <c r="R27" s="82">
        <v>2</v>
      </c>
      <c r="S27" s="95" t="str">
        <f>IF(T27=0,"",":")</f>
        <v>:</v>
      </c>
      <c r="T27" s="19">
        <v>54.5</v>
      </c>
      <c r="U27" s="10">
        <f>L27*60+N27</f>
        <v>169</v>
      </c>
      <c r="V27" s="10">
        <f>R27*60+T27</f>
        <v>174.5</v>
      </c>
      <c r="W27" s="97">
        <f>IF(J27&gt;0,(INT(POWER(12.76-J27,1.81)*46.0849)),0)</f>
        <v>662</v>
      </c>
      <c r="X27" s="97">
        <f>IF(K27&gt;0,(INT(POWER(42.26-K27,1.81)*4.99087)),0)</f>
        <v>314</v>
      </c>
      <c r="Y27" s="98">
        <f>IF(N27&lt;&gt;"",(INT(POWER(254-U27,1.88)*0.11193)),0)</f>
        <v>474</v>
      </c>
      <c r="Z27" s="97">
        <f>IF(O27&gt;0,(INT(POWER(O27-75,1.348)*1.84523)),0)</f>
        <v>470</v>
      </c>
      <c r="AA27" s="97">
        <f>IF(P27&gt;0,(INT(POWER(P27-210,1.41)*0.188807)),0)</f>
        <v>413</v>
      </c>
      <c r="AB27" s="97">
        <f>IF(Q27&gt;0,(INT(POWER(Q27-1.5,1.05)*56.0211)),0)</f>
        <v>443</v>
      </c>
      <c r="AC27" s="11">
        <f>IF(T27&lt;&gt;"",(INT(POWER(305.5-V27,1.85)*0.08713)),0)</f>
        <v>719</v>
      </c>
    </row>
    <row r="28" spans="2:28" ht="12.75">
      <c r="B28" s="93"/>
      <c r="G28" s="74"/>
      <c r="H28" s="70">
        <f>H27</f>
        <v>4507</v>
      </c>
      <c r="J28" s="69"/>
      <c r="K28" s="9">
        <v>33</v>
      </c>
      <c r="M28" s="95">
        <f>IF(N28=0,"",":")</f>
      </c>
      <c r="O28" s="96">
        <v>132</v>
      </c>
      <c r="P28" s="96">
        <v>398</v>
      </c>
      <c r="S28" s="95">
        <f>IF(T28=0,"",":")</f>
      </c>
      <c r="U28" s="10">
        <f>L28*60+N28</f>
        <v>0</v>
      </c>
      <c r="W28" s="97">
        <f>IF(J28&gt;0,(INT(POWER(12.76-J28,1.81)*46.0849)),0)</f>
        <v>0</v>
      </c>
      <c r="X28" s="97">
        <f>IF(K28&gt;0,(INT(POWER(42.26-K28,1.81)*4.99087)),0)</f>
        <v>280</v>
      </c>
      <c r="Y28" s="98">
        <f>IF(N28&lt;&gt;"",(INT(POWER(254-U28,1.88)*0.11193)),0)</f>
        <v>0</v>
      </c>
      <c r="Z28" s="97">
        <f>IF(O28&gt;0,(INT(POWER(O28-75,1.348)*1.84523)),0)</f>
        <v>429</v>
      </c>
      <c r="AA28" s="97">
        <f>IF(P28&gt;0,(INT(POWER(P28-210,1.41)*0.188807)),0)</f>
        <v>303</v>
      </c>
      <c r="AB28" s="97">
        <f>IF(Q28&gt;0,(INT(POWER(Q28-1.5,1.05)*56.0211)),0)</f>
        <v>0</v>
      </c>
    </row>
    <row r="29" spans="2:19" ht="12.75">
      <c r="B29" s="93"/>
      <c r="G29" s="74"/>
      <c r="H29" s="70">
        <f>H27</f>
        <v>4507</v>
      </c>
      <c r="M29" s="74"/>
      <c r="S29" s="74"/>
    </row>
    <row r="30" spans="2:29" ht="12.75">
      <c r="B30" s="22" t="str">
        <f>IF(H30=0,"","8.")</f>
        <v>8.</v>
      </c>
      <c r="E30" s="2" t="s">
        <v>124</v>
      </c>
      <c r="G30" s="94">
        <f>IF(H30=0,"",H30)</f>
        <v>694</v>
      </c>
      <c r="H30" s="14">
        <f>SUM(W30:AB31)+AC30</f>
        <v>694</v>
      </c>
      <c r="J30" s="12">
        <v>9.6</v>
      </c>
      <c r="K30" s="8">
        <v>32.2</v>
      </c>
      <c r="M30" s="95">
        <f>IF(N30=0,"",":")</f>
      </c>
      <c r="S30" s="95">
        <f>IF(T30=0,"",":")</f>
      </c>
      <c r="U30" s="10">
        <f>L30*60+N30</f>
        <v>0</v>
      </c>
      <c r="V30" s="10">
        <f>R30*60+T30</f>
        <v>0</v>
      </c>
      <c r="W30" s="97">
        <f>IF(J30&gt;0,(INT(POWER(12.76-J30,1.81)*46.0849)),0)</f>
        <v>369</v>
      </c>
      <c r="X30" s="97">
        <f>IF(K30&gt;0,(INT(POWER(42.26-K30,1.81)*4.99087)),0)</f>
        <v>325</v>
      </c>
      <c r="Y30" s="98">
        <f>IF(N30&lt;&gt;"",(INT(POWER(254-U30,1.88)*0.11193)),0)</f>
        <v>0</v>
      </c>
      <c r="Z30" s="97">
        <f>IF(O30&gt;0,(INT(POWER(O30-75,1.348)*1.84523)),0)</f>
        <v>0</v>
      </c>
      <c r="AA30" s="97">
        <f>IF(P30&gt;0,(INT(POWER(P30-210,1.41)*0.188807)),0)</f>
        <v>0</v>
      </c>
      <c r="AB30" s="97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3"/>
      <c r="G31" s="74"/>
      <c r="H31" s="70">
        <f>H30</f>
        <v>694</v>
      </c>
      <c r="M31" s="95">
        <f>IF(N31=0,"",":")</f>
      </c>
      <c r="S31" s="95">
        <f>IF(T31=0,"",":")</f>
      </c>
      <c r="U31" s="10">
        <f>L31*60+N31</f>
        <v>0</v>
      </c>
      <c r="W31" s="97">
        <f>IF(J31&gt;0,(INT(POWER(12.76-J31,1.81)*46.0849)),0)</f>
        <v>0</v>
      </c>
      <c r="X31" s="97">
        <f>IF(K31&gt;0,(INT(POWER(42.26-K31,1.81)*4.99087)),0)</f>
        <v>0</v>
      </c>
      <c r="Y31" s="98">
        <f>IF(N31&lt;&gt;"",(INT(POWER(254-U31,1.88)*0.11193)),0)</f>
        <v>0</v>
      </c>
      <c r="Z31" s="97">
        <f>IF(O31&gt;0,(INT(POWER(O31-75,1.348)*1.84523)),0)</f>
        <v>0</v>
      </c>
      <c r="AA31" s="97">
        <f>IF(P31&gt;0,(INT(POWER(P31-210,1.41)*0.188807)),0)</f>
        <v>0</v>
      </c>
      <c r="AB31" s="97">
        <f>IF(Q31&gt;0,(INT(POWER(Q31-1.5,1.05)*56.0211)),0)</f>
        <v>0</v>
      </c>
    </row>
    <row r="32" spans="2:19" ht="12.75">
      <c r="B32" s="93"/>
      <c r="G32" s="74"/>
      <c r="H32" s="70">
        <f>H30</f>
        <v>694</v>
      </c>
      <c r="M32" s="74"/>
      <c r="S32" s="74"/>
    </row>
    <row r="33" spans="2:29" ht="12.75">
      <c r="B33" s="22">
        <f>IF(H33=0,"","9.")</f>
      </c>
      <c r="G33" s="94">
        <f>IF(H33=0,"",H33)</f>
      </c>
      <c r="H33" s="14">
        <f>SUM(W33:AB34)+AC33</f>
        <v>0</v>
      </c>
      <c r="J33" s="69"/>
      <c r="K33" s="9"/>
      <c r="M33" s="95">
        <f>IF(N33=0,"",":")</f>
      </c>
      <c r="O33" s="96"/>
      <c r="P33" s="96"/>
      <c r="S33" s="95">
        <f>IF(T33=0,"",":")</f>
      </c>
      <c r="U33" s="10">
        <f>L33*60+N33</f>
        <v>0</v>
      </c>
      <c r="V33" s="10">
        <f>R33*60+T33</f>
        <v>0</v>
      </c>
      <c r="W33" s="97">
        <f>IF(J33&gt;0,(INT(POWER(12.76-J33,1.81)*46.0849)),0)</f>
        <v>0</v>
      </c>
      <c r="X33" s="97">
        <f>IF(K33&gt;0,(INT(POWER(42.26-K33,1.81)*4.99087)),0)</f>
        <v>0</v>
      </c>
      <c r="Y33" s="98">
        <f>IF(N33&lt;&gt;"",(INT(POWER(254-U33,1.88)*0.11193)),0)</f>
        <v>0</v>
      </c>
      <c r="Z33" s="97">
        <f>IF(O33&gt;0,(INT(POWER(O33-75,1.348)*1.84523)),0)</f>
        <v>0</v>
      </c>
      <c r="AA33" s="97">
        <f>IF(P33&gt;0,(INT(POWER(P33-210,1.41)*0.188807)),0)</f>
        <v>0</v>
      </c>
      <c r="AB33" s="97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3"/>
      <c r="G34" s="74"/>
      <c r="H34" s="70">
        <f>H33</f>
        <v>0</v>
      </c>
      <c r="J34" s="69"/>
      <c r="K34" s="9"/>
      <c r="M34" s="95">
        <f>IF(N34=0,"",":")</f>
      </c>
      <c r="O34" s="96"/>
      <c r="P34" s="96"/>
      <c r="S34" s="95">
        <f>IF(T34=0,"",":")</f>
      </c>
      <c r="U34" s="10">
        <f>L34*60+N34</f>
        <v>0</v>
      </c>
      <c r="W34" s="97">
        <f>IF(J34&gt;0,(INT(POWER(12.76-J34,1.81)*46.0849)),0)</f>
        <v>0</v>
      </c>
      <c r="X34" s="97">
        <f>IF(K34&gt;0,(INT(POWER(42.26-K34,1.81)*4.99087)),0)</f>
        <v>0</v>
      </c>
      <c r="Y34" s="98">
        <f>IF(N34&lt;&gt;"",(INT(POWER(254-U34,1.88)*0.11193)),0)</f>
        <v>0</v>
      </c>
      <c r="Z34" s="97">
        <f>IF(O34&gt;0,(INT(POWER(O34-75,1.348)*1.84523)),0)</f>
        <v>0</v>
      </c>
      <c r="AA34" s="97">
        <f>IF(P34&gt;0,(INT(POWER(P34-210,1.41)*0.188807)),0)</f>
        <v>0</v>
      </c>
      <c r="AB34" s="97">
        <f>IF(Q34&gt;0,(INT(POWER(Q34-1.5,1.05)*56.0211)),0)</f>
        <v>0</v>
      </c>
    </row>
    <row r="35" spans="2:19" ht="12.75">
      <c r="B35" s="93"/>
      <c r="G35" s="74"/>
      <c r="H35" s="70">
        <f>H33</f>
        <v>0</v>
      </c>
      <c r="J35" s="69"/>
      <c r="K35" s="9"/>
      <c r="M35" s="74"/>
      <c r="O35" s="96"/>
      <c r="P35" s="96"/>
      <c r="S35" s="74"/>
    </row>
    <row r="36" spans="2:29" ht="12.75">
      <c r="B36" s="22">
        <f>IF(H36=0,"","10.")</f>
      </c>
      <c r="G36" s="94">
        <f>IF(H36=0,"",H36)</f>
      </c>
      <c r="H36" s="14">
        <f>SUM(W36:AB37)+AC36</f>
        <v>0</v>
      </c>
      <c r="M36" s="95">
        <f>IF(N36=0,"",":")</f>
      </c>
      <c r="S36" s="95">
        <f>IF(T36=0,"",":")</f>
      </c>
      <c r="U36" s="10">
        <f>L36*60+N36</f>
        <v>0</v>
      </c>
      <c r="V36" s="10">
        <f>R36*60+T36</f>
        <v>0</v>
      </c>
      <c r="W36" s="97">
        <f>IF(J36&gt;0,(INT(POWER(12.76-J36,1.81)*46.0849)),0)</f>
        <v>0</v>
      </c>
      <c r="X36" s="97">
        <f>IF(K36&gt;0,(INT(POWER(42.26-K36,1.81)*4.99087)),0)</f>
        <v>0</v>
      </c>
      <c r="Y36" s="98">
        <f>IF(N36&lt;&gt;"",(INT(POWER(254-U36,1.88)*0.11193)),0)</f>
        <v>0</v>
      </c>
      <c r="Z36" s="97">
        <f>IF(O36&gt;0,(INT(POWER(O36-75,1.348)*1.84523)),0)</f>
        <v>0</v>
      </c>
      <c r="AA36" s="97">
        <f>IF(P36&gt;0,(INT(POWER(P36-210,1.41)*0.188807)),0)</f>
        <v>0</v>
      </c>
      <c r="AB36" s="97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3"/>
      <c r="G37" s="74"/>
      <c r="H37" s="70">
        <f>H36</f>
        <v>0</v>
      </c>
      <c r="M37" s="95">
        <f>IF(N37=0,"",":")</f>
      </c>
      <c r="S37" s="95">
        <f>IF(T37=0,"",":")</f>
      </c>
      <c r="U37" s="10">
        <f>L37*60+N37</f>
        <v>0</v>
      </c>
      <c r="W37" s="97">
        <f>IF(J37&gt;0,(INT(POWER(12.76-J37,1.81)*46.0849)),0)</f>
        <v>0</v>
      </c>
      <c r="X37" s="97">
        <f>IF(K37&gt;0,(INT(POWER(42.26-K37,1.81)*4.99087)),0)</f>
        <v>0</v>
      </c>
      <c r="Y37" s="98">
        <f>IF(N37&lt;&gt;"",(INT(POWER(254-U37,1.88)*0.11193)),0)</f>
        <v>0</v>
      </c>
      <c r="Z37" s="97">
        <f>IF(O37&gt;0,(INT(POWER(O37-75,1.348)*1.84523)),0)</f>
        <v>0</v>
      </c>
      <c r="AA37" s="97">
        <f>IF(P37&gt;0,(INT(POWER(P37-210,1.41)*0.188807)),0)</f>
        <v>0</v>
      </c>
      <c r="AB37" s="97">
        <f>IF(Q37&gt;0,(INT(POWER(Q37-1.5,1.05)*56.0211)),0)</f>
        <v>0</v>
      </c>
    </row>
    <row r="38" spans="2:19" ht="12.75">
      <c r="B38" s="93"/>
      <c r="G38" s="74"/>
      <c r="H38" s="70">
        <f>H36</f>
        <v>0</v>
      </c>
      <c r="M38" s="74"/>
      <c r="S38" s="74"/>
    </row>
    <row r="39" spans="2:29" ht="12.75">
      <c r="B39" s="22">
        <f>IF(H39=0,"","11.")</f>
      </c>
      <c r="G39" s="94">
        <f>IF(H39=0,"",H39)</f>
      </c>
      <c r="H39" s="14">
        <f>SUM(W39:AB40)+AC39</f>
        <v>0</v>
      </c>
      <c r="M39" s="95">
        <f>IF(N39=0,"",":")</f>
      </c>
      <c r="S39" s="95">
        <f>IF(T39=0,"",":")</f>
      </c>
      <c r="U39" s="10">
        <f>L39*60+N39</f>
        <v>0</v>
      </c>
      <c r="V39" s="10">
        <f>R39*60+T39</f>
        <v>0</v>
      </c>
      <c r="W39" s="97">
        <f>IF(J39&gt;0,(INT(POWER(12.76-J39,1.81)*46.0849)),0)</f>
        <v>0</v>
      </c>
      <c r="X39" s="97">
        <f>IF(K39&gt;0,(INT(POWER(42.26-K39,1.81)*4.99087)),0)</f>
        <v>0</v>
      </c>
      <c r="Y39" s="98">
        <f>IF(N39&lt;&gt;"",(INT(POWER(254-U39,1.88)*0.11193)),0)</f>
        <v>0</v>
      </c>
      <c r="Z39" s="97">
        <f>IF(O39&gt;0,(INT(POWER(O39-75,1.348)*1.84523)),0)</f>
        <v>0</v>
      </c>
      <c r="AA39" s="97">
        <f>IF(P39&gt;0,(INT(POWER(P39-210,1.41)*0.188807)),0)</f>
        <v>0</v>
      </c>
      <c r="AB39" s="97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3"/>
      <c r="G40" s="74"/>
      <c r="H40" s="70">
        <f>H39</f>
        <v>0</v>
      </c>
      <c r="M40" s="95">
        <f>IF(N40=0,"",":")</f>
      </c>
      <c r="S40" s="95">
        <f>IF(T40=0,"",":")</f>
      </c>
      <c r="U40" s="10">
        <f>L40*60+N40</f>
        <v>0</v>
      </c>
      <c r="W40" s="97">
        <f>IF(J40&gt;0,(INT(POWER(12.76-J40,1.81)*46.0849)),0)</f>
        <v>0</v>
      </c>
      <c r="X40" s="97">
        <f>IF(K40&gt;0,(INT(POWER(42.26-K40,1.81)*4.99087)),0)</f>
        <v>0</v>
      </c>
      <c r="Y40" s="98">
        <f>IF(N40&lt;&gt;"",(INT(POWER(254-U40,1.88)*0.11193)),0)</f>
        <v>0</v>
      </c>
      <c r="Z40" s="97">
        <f>IF(O40&gt;0,(INT(POWER(O40-75,1.348)*1.84523)),0)</f>
        <v>0</v>
      </c>
      <c r="AA40" s="97">
        <f>IF(P40&gt;0,(INT(POWER(P40-210,1.41)*0.188807)),0)</f>
        <v>0</v>
      </c>
      <c r="AB40" s="97">
        <f>IF(Q40&gt;0,(INT(POWER(Q40-1.5,1.05)*56.0211)),0)</f>
        <v>0</v>
      </c>
    </row>
    <row r="41" spans="2:19" ht="12.75">
      <c r="B41" s="93"/>
      <c r="G41" s="74"/>
      <c r="H41" s="70">
        <f>H39</f>
        <v>0</v>
      </c>
      <c r="M41" s="74"/>
      <c r="S41" s="74"/>
    </row>
    <row r="42" spans="2:29" ht="12.75">
      <c r="B42" s="22">
        <f>IF(H42=0,"","12.")</f>
      </c>
      <c r="G42" s="94">
        <f>IF(H42=0,"",H42)</f>
      </c>
      <c r="H42" s="14">
        <f>SUM(W42:AB43)+AC42</f>
        <v>0</v>
      </c>
      <c r="M42" s="95">
        <f>IF(N42=0,"",":")</f>
      </c>
      <c r="S42" s="95">
        <f>IF(T42=0,"",":")</f>
      </c>
      <c r="U42" s="10">
        <f>L42*60+N42</f>
        <v>0</v>
      </c>
      <c r="V42" s="10">
        <f>R42*60+T42</f>
        <v>0</v>
      </c>
      <c r="W42" s="97">
        <f>IF(J42&gt;0,(INT(POWER(12.76-J42,1.81)*46.0849)),0)</f>
        <v>0</v>
      </c>
      <c r="X42" s="97">
        <f>IF(K42&gt;0,(INT(POWER(42.26-K42,1.81)*4.99087)),0)</f>
        <v>0</v>
      </c>
      <c r="Y42" s="98">
        <f>IF(N42&lt;&gt;"",(INT(POWER(254-U42,1.88)*0.11193)),0)</f>
        <v>0</v>
      </c>
      <c r="Z42" s="97">
        <f>IF(O42&gt;0,(INT(POWER(O42-75,1.348)*1.84523)),0)</f>
        <v>0</v>
      </c>
      <c r="AA42" s="97">
        <f>IF(P42&gt;0,(INT(POWER(P42-210,1.41)*0.188807)),0)</f>
        <v>0</v>
      </c>
      <c r="AB42" s="97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3"/>
      <c r="G43" s="74"/>
      <c r="H43" s="70">
        <f>H42</f>
        <v>0</v>
      </c>
      <c r="M43" s="95">
        <f>IF(N43=0,"",":")</f>
      </c>
      <c r="S43" s="95">
        <f>IF(T43=0,"",":")</f>
      </c>
      <c r="U43" s="10">
        <f>L43*60+N43</f>
        <v>0</v>
      </c>
      <c r="W43" s="97">
        <f>IF(J43&gt;0,(INT(POWER(12.76-J43,1.81)*46.0849)),0)</f>
        <v>0</v>
      </c>
      <c r="X43" s="97">
        <f>IF(K43&gt;0,(INT(POWER(42.26-K43,1.81)*4.99087)),0)</f>
        <v>0</v>
      </c>
      <c r="Y43" s="98">
        <f>IF(N43&lt;&gt;"",(INT(POWER(254-U43,1.88)*0.11193)),0)</f>
        <v>0</v>
      </c>
      <c r="Z43" s="97">
        <f>IF(O43&gt;0,(INT(POWER(O43-75,1.348)*1.84523)),0)</f>
        <v>0</v>
      </c>
      <c r="AA43" s="97">
        <f>IF(P43&gt;0,(INT(POWER(P43-210,1.41)*0.188807)),0)</f>
        <v>0</v>
      </c>
      <c r="AB43" s="97">
        <f>IF(Q43&gt;0,(INT(POWER(Q43-1.5,1.05)*56.0211)),0)</f>
        <v>0</v>
      </c>
    </row>
    <row r="44" spans="2:19" ht="12.75">
      <c r="B44" s="93"/>
      <c r="G44" s="74"/>
      <c r="H44" s="70">
        <f>H42</f>
        <v>0</v>
      </c>
      <c r="M44" s="74"/>
      <c r="S44" s="74"/>
    </row>
    <row r="45" spans="2:29" ht="12.75">
      <c r="B45" s="22">
        <f>IF(H45=0,"","13.")</f>
      </c>
      <c r="G45" s="94">
        <f>IF(H45=0,"",H45)</f>
      </c>
      <c r="H45" s="14">
        <f>SUM(W45:AB46)+AC45</f>
        <v>0</v>
      </c>
      <c r="M45" s="95">
        <f>IF(N45=0,"",":")</f>
      </c>
      <c r="S45" s="95">
        <f>IF(T45=0,"",":")</f>
      </c>
      <c r="U45" s="10">
        <f>L45*60+N45</f>
        <v>0</v>
      </c>
      <c r="V45" s="10">
        <f>R45*60+T45</f>
        <v>0</v>
      </c>
      <c r="W45" s="97">
        <f>IF(J45&gt;0,(INT(POWER(12.76-J45,1.81)*46.0849)),0)</f>
        <v>0</v>
      </c>
      <c r="X45" s="97">
        <f>IF(K45&gt;0,(INT(POWER(42.26-K45,1.81)*4.99087)),0)</f>
        <v>0</v>
      </c>
      <c r="Y45" s="98">
        <f>IF(N45&lt;&gt;"",(INT(POWER(254-U45,1.88)*0.11193)),0)</f>
        <v>0</v>
      </c>
      <c r="Z45" s="97">
        <f>IF(O45&gt;0,(INT(POWER(O45-75,1.348)*1.84523)),0)</f>
        <v>0</v>
      </c>
      <c r="AA45" s="97">
        <f>IF(P45&gt;0,(INT(POWER(P45-210,1.41)*0.188807)),0)</f>
        <v>0</v>
      </c>
      <c r="AB45" s="97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3"/>
      <c r="G46" s="74"/>
      <c r="H46" s="70">
        <f>H45</f>
        <v>0</v>
      </c>
      <c r="M46" s="95">
        <f>IF(N46=0,"",":")</f>
      </c>
      <c r="S46" s="95">
        <f>IF(T46=0,"",":")</f>
      </c>
      <c r="U46" s="10">
        <f>L46*60+N46</f>
        <v>0</v>
      </c>
      <c r="W46" s="97">
        <f>IF(J46&gt;0,(INT(POWER(12.76-J46,1.81)*46.0849)),0)</f>
        <v>0</v>
      </c>
      <c r="X46" s="97">
        <f>IF(K46&gt;0,(INT(POWER(42.26-K46,1.81)*4.99087)),0)</f>
        <v>0</v>
      </c>
      <c r="Y46" s="98">
        <f>IF(N46&lt;&gt;"",(INT(POWER(254-U46,1.88)*0.11193)),0)</f>
        <v>0</v>
      </c>
      <c r="Z46" s="97">
        <f>IF(O46&gt;0,(INT(POWER(O46-75,1.348)*1.84523)),0)</f>
        <v>0</v>
      </c>
      <c r="AA46" s="97">
        <f>IF(P46&gt;0,(INT(POWER(P46-210,1.41)*0.188807)),0)</f>
        <v>0</v>
      </c>
      <c r="AB46" s="97">
        <f>IF(Q46&gt;0,(INT(POWER(Q46-1.5,1.05)*56.0211)),0)</f>
        <v>0</v>
      </c>
    </row>
    <row r="47" spans="2:19" ht="12.75">
      <c r="B47" s="93"/>
      <c r="G47" s="74"/>
      <c r="H47" s="70">
        <f>H45</f>
        <v>0</v>
      </c>
      <c r="M47" s="74"/>
      <c r="S47" s="74"/>
    </row>
    <row r="48" spans="2:29" ht="12.75">
      <c r="B48" s="22">
        <f>IF(H48=0,"","14.")</f>
      </c>
      <c r="G48" s="94">
        <f>IF(H48=0,"",H48)</f>
      </c>
      <c r="H48" s="14">
        <f>SUM(W48:AB49)+AC48</f>
        <v>0</v>
      </c>
      <c r="M48" s="95">
        <f>IF(N48=0,"",":")</f>
      </c>
      <c r="S48" s="95">
        <f>IF(T48=0,"",":")</f>
      </c>
      <c r="U48" s="10">
        <f>L48*60+N48</f>
        <v>0</v>
      </c>
      <c r="V48" s="10">
        <f>R48*60+T48</f>
        <v>0</v>
      </c>
      <c r="W48" s="97">
        <f>IF(J48&gt;0,(INT(POWER(12.76-J48,1.81)*46.0849)),0)</f>
        <v>0</v>
      </c>
      <c r="X48" s="97">
        <f>IF(K48&gt;0,(INT(POWER(42.26-K48,1.81)*4.99087)),0)</f>
        <v>0</v>
      </c>
      <c r="Y48" s="98">
        <f>IF(N48&lt;&gt;"",(INT(POWER(254-U48,1.88)*0.11193)),0)</f>
        <v>0</v>
      </c>
      <c r="Z48" s="97">
        <f>IF(O48&gt;0,(INT(POWER(O48-75,1.348)*1.84523)),0)</f>
        <v>0</v>
      </c>
      <c r="AA48" s="97">
        <f>IF(P48&gt;0,(INT(POWER(P48-210,1.41)*0.188807)),0)</f>
        <v>0</v>
      </c>
      <c r="AB48" s="97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3"/>
      <c r="G49" s="74"/>
      <c r="H49" s="70">
        <f>H48</f>
        <v>0</v>
      </c>
      <c r="M49" s="95">
        <f>IF(N49=0,"",":")</f>
      </c>
      <c r="S49" s="95">
        <f>IF(T49=0,"",":")</f>
      </c>
      <c r="U49" s="10">
        <f>L49*60+N49</f>
        <v>0</v>
      </c>
      <c r="W49" s="97">
        <f>IF(J49&gt;0,(INT(POWER(12.76-J49,1.81)*46.0849)),0)</f>
        <v>0</v>
      </c>
      <c r="X49" s="97">
        <f>IF(K49&gt;0,(INT(POWER(42.26-K49,1.81)*4.99087)),0)</f>
        <v>0</v>
      </c>
      <c r="Y49" s="98">
        <f>IF(N49&lt;&gt;"",(INT(POWER(254-U49,1.88)*0.11193)),0)</f>
        <v>0</v>
      </c>
      <c r="Z49" s="97">
        <f>IF(O49&gt;0,(INT(POWER(O49-75,1.348)*1.84523)),0)</f>
        <v>0</v>
      </c>
      <c r="AA49" s="97">
        <f>IF(P49&gt;0,(INT(POWER(P49-210,1.41)*0.188807)),0)</f>
        <v>0</v>
      </c>
      <c r="AB49" s="97">
        <f>IF(Q49&gt;0,(INT(POWER(Q49-1.5,1.05)*56.0211)),0)</f>
        <v>0</v>
      </c>
    </row>
    <row r="50" spans="2:19" ht="12.75">
      <c r="B50" s="93"/>
      <c r="G50" s="74"/>
      <c r="H50" s="70">
        <f>H48</f>
        <v>0</v>
      </c>
      <c r="M50" s="74"/>
      <c r="S50" s="74"/>
    </row>
    <row r="51" spans="2:29" ht="12.75">
      <c r="B51" s="22">
        <f>IF(H51=0,"","15.")</f>
      </c>
      <c r="G51" s="94">
        <f>IF(H51=0,"",H51)</f>
      </c>
      <c r="H51" s="14">
        <f>SUM(W51:AB52)+AC51</f>
        <v>0</v>
      </c>
      <c r="M51" s="95">
        <f>IF(N51=0,"",":")</f>
      </c>
      <c r="S51" s="95">
        <f>IF(T51=0,"",":")</f>
      </c>
      <c r="U51" s="10">
        <f>L51*60+N51</f>
        <v>0</v>
      </c>
      <c r="V51" s="10">
        <f>R51*60+T51</f>
        <v>0</v>
      </c>
      <c r="W51" s="97">
        <f>IF(J51&gt;0,(INT(POWER(12.76-J51,1.81)*46.0849)),0)</f>
        <v>0</v>
      </c>
      <c r="X51" s="97">
        <f>IF(K51&gt;0,(INT(POWER(42.26-K51,1.81)*4.99087)),0)</f>
        <v>0</v>
      </c>
      <c r="Y51" s="98">
        <f>IF(N51&lt;&gt;"",(INT(POWER(254-U51,1.88)*0.11193)),0)</f>
        <v>0</v>
      </c>
      <c r="Z51" s="97">
        <f>IF(O51&gt;0,(INT(POWER(O51-75,1.348)*1.84523)),0)</f>
        <v>0</v>
      </c>
      <c r="AA51" s="97">
        <f>IF(P51&gt;0,(INT(POWER(P51-210,1.41)*0.188807)),0)</f>
        <v>0</v>
      </c>
      <c r="AB51" s="97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3"/>
      <c r="G52" s="74"/>
      <c r="H52" s="70">
        <f>H51</f>
        <v>0</v>
      </c>
      <c r="M52" s="95">
        <f>IF(N52=0,"",":")</f>
      </c>
      <c r="S52" s="95">
        <f>IF(T52=0,"",":")</f>
      </c>
      <c r="U52" s="10">
        <f>L52*60+N52</f>
        <v>0</v>
      </c>
      <c r="W52" s="97">
        <f>IF(J52&gt;0,(INT(POWER(12.76-J52,1.81)*46.0849)),0)</f>
        <v>0</v>
      </c>
      <c r="X52" s="97">
        <f>IF(K52&gt;0,(INT(POWER(42.26-K52,1.81)*4.99087)),0)</f>
        <v>0</v>
      </c>
      <c r="Y52" s="98">
        <f>IF(N52&lt;&gt;"",(INT(POWER(254-U52,1.88)*0.11193)),0)</f>
        <v>0</v>
      </c>
      <c r="Z52" s="97">
        <f>IF(O52&gt;0,(INT(POWER(O52-75,1.348)*1.84523)),0)</f>
        <v>0</v>
      </c>
      <c r="AA52" s="97">
        <f>IF(P52&gt;0,(INT(POWER(P52-210,1.41)*0.188807)),0)</f>
        <v>0</v>
      </c>
      <c r="AB52" s="97">
        <f>IF(Q52&gt;0,(INT(POWER(Q52-1.5,1.05)*56.0211)),0)</f>
        <v>0</v>
      </c>
    </row>
    <row r="53" spans="2:19" ht="12.75">
      <c r="B53" s="93"/>
      <c r="G53" s="74"/>
      <c r="H53" s="70">
        <f>H51</f>
        <v>0</v>
      </c>
      <c r="M53" s="74"/>
      <c r="S53" s="74"/>
    </row>
    <row r="54" spans="2:29" ht="12.75">
      <c r="B54" s="22">
        <f>IF(H54=0,"","16.")</f>
      </c>
      <c r="G54" s="94">
        <f>IF(H54=0,"",H54)</f>
      </c>
      <c r="H54" s="14">
        <f>SUM(W54:AB55)+AC54</f>
        <v>0</v>
      </c>
      <c r="M54" s="95">
        <f>IF(N54=0,"",":")</f>
      </c>
      <c r="S54" s="95">
        <f>IF(T54=0,"",":")</f>
      </c>
      <c r="U54" s="10">
        <f>L54*60+N54</f>
        <v>0</v>
      </c>
      <c r="V54" s="10">
        <f>R54*60+T54</f>
        <v>0</v>
      </c>
      <c r="W54" s="97">
        <f>IF(J54&gt;0,(INT(POWER(12.76-J54,1.81)*46.0849)),0)</f>
        <v>0</v>
      </c>
      <c r="X54" s="97">
        <f>IF(K54&gt;0,(INT(POWER(42.26-K54,1.81)*4.99087)),0)</f>
        <v>0</v>
      </c>
      <c r="Y54" s="98">
        <f>IF(N54&lt;&gt;"",(INT(POWER(254-U54,1.88)*0.11193)),0)</f>
        <v>0</v>
      </c>
      <c r="Z54" s="97">
        <f>IF(O54&gt;0,(INT(POWER(O54-75,1.348)*1.84523)),0)</f>
        <v>0</v>
      </c>
      <c r="AA54" s="97">
        <f>IF(P54&gt;0,(INT(POWER(P54-210,1.41)*0.188807)),0)</f>
        <v>0</v>
      </c>
      <c r="AB54" s="97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3"/>
      <c r="G55" s="74"/>
      <c r="H55" s="70">
        <f>H54</f>
        <v>0</v>
      </c>
      <c r="M55" s="95">
        <f>IF(N55=0,"",":")</f>
      </c>
      <c r="S55" s="95">
        <f>IF(T55=0,"",":")</f>
      </c>
      <c r="U55" s="10">
        <f>L55*60+N55</f>
        <v>0</v>
      </c>
      <c r="W55" s="97">
        <f>IF(J55&gt;0,(INT(POWER(12.76-J55,1.81)*46.0849)),0)</f>
        <v>0</v>
      </c>
      <c r="X55" s="97">
        <f>IF(K55&gt;0,(INT(POWER(42.26-K55,1.81)*4.99087)),0)</f>
        <v>0</v>
      </c>
      <c r="Y55" s="98">
        <f>IF(N55&lt;&gt;"",(INT(POWER(254-U55,1.88)*0.11193)),0)</f>
        <v>0</v>
      </c>
      <c r="Z55" s="97">
        <f>IF(O55&gt;0,(INT(POWER(O55-75,1.348)*1.84523)),0)</f>
        <v>0</v>
      </c>
      <c r="AA55" s="97">
        <f>IF(P55&gt;0,(INT(POWER(P55-210,1.41)*0.188807)),0)</f>
        <v>0</v>
      </c>
      <c r="AB55" s="97">
        <f>IF(Q55&gt;0,(INT(POWER(Q55-1.5,1.05)*56.0211)),0)</f>
        <v>0</v>
      </c>
    </row>
    <row r="56" spans="2:19" ht="12.75">
      <c r="B56" s="93"/>
      <c r="G56" s="74"/>
      <c r="H56" s="70">
        <f>H54</f>
        <v>0</v>
      </c>
      <c r="M56" s="74"/>
      <c r="S56" s="74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Sral se s tím Broňa</dc:creator>
  <cp:keywords/>
  <dc:description/>
  <cp:lastModifiedBy>Uživatel</cp:lastModifiedBy>
  <cp:lastPrinted>2013-09-17T11:25:40Z</cp:lastPrinted>
  <dcterms:created xsi:type="dcterms:W3CDTF">2002-10-02T19:58:51Z</dcterms:created>
  <dcterms:modified xsi:type="dcterms:W3CDTF">2016-09-21T10:01:30Z</dcterms:modified>
  <cp:category/>
  <cp:version/>
  <cp:contentType/>
  <cp:contentStatus/>
</cp:coreProperties>
</file>